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Ympäristömerkintä\Vahvistetut kriteerit\Teknokemia\076 Siivouspalvelut\"/>
    </mc:Choice>
  </mc:AlternateContent>
  <xr:revisionPtr revIDLastSave="0" documentId="8_{27F2FB40-1E02-48F7-A422-854ACFF86E9A}" xr6:coauthVersionLast="47" xr6:coauthVersionMax="47" xr10:uidLastSave="{00000000-0000-0000-0000-000000000000}"/>
  <bookViews>
    <workbookView xWindow="2240" yWindow="2240" windowWidth="14400" windowHeight="8170" tabRatio="814" firstSheet="1" activeTab="1" xr2:uid="{00000000-000D-0000-FFFF-FFFF00000000}"/>
  </bookViews>
  <sheets>
    <sheet name="Start here (select langage)" sheetId="4" state="hidden" r:id="rId1"/>
    <sheet name="Description" sheetId="5" r:id="rId2"/>
    <sheet name="Square metres" sheetId="3" r:id="rId3"/>
    <sheet name="Ordinary cleaning" sheetId="18" r:id="rId4"/>
    <sheet name="Transportation O11-12, P3-4" sheetId="6" r:id="rId5"/>
    <sheet name="Language" sheetId="2" state="hidden" r:id="rId6"/>
    <sheet name="Opslag" sheetId="17" state="hidden" r:id="rId7"/>
    <sheet name="Variables" sheetId="19" state="hidden" r:id="rId8"/>
  </sheets>
  <externalReferences>
    <externalReference r:id="rId9"/>
  </externalReferences>
  <definedNames>
    <definedName name="_xlnm._FilterDatabase" localSheetId="5" hidden="1">Language!$A$1:$O$607</definedName>
    <definedName name="_xlnm._FilterDatabase" localSheetId="0" hidden="1">'Start here (select langage)'!$F$2:$G$2</definedName>
    <definedName name="_xlnm._FilterDatabase" localSheetId="4" hidden="1">'Transportation O11-12, P3-4'!$B$9:$M$62</definedName>
    <definedName name="AreaPrYear">'Square metres'!$N$12</definedName>
    <definedName name="InputLanguage" comment="User selected language">'Start here (select langage)'!$G$2</definedName>
    <definedName name="LookupList" comment="Lists containing the sentences in different languages">Language!$B:$G</definedName>
    <definedName name="SumWOWindow">'Ordinary cleaning'!$C$104</definedName>
    <definedName name="_xlnm.Print_Area" localSheetId="1">Description!$A$1:$M$131</definedName>
    <definedName name="_xlnm.Print_Area" localSheetId="3">'Ordinary cleaning'!$A$1:$J$104</definedName>
    <definedName name="_xlnm.Print_Area" localSheetId="0">'Start here (select langage)'!$A$1:$J$23</definedName>
    <definedName name="_xlnm.Print_Area" localSheetId="4">'Transportation O11-12, P3-4'!$A:$O</definedName>
    <definedName name="_xlnm.Print_Titles" localSheetId="2">'Square metres'!$14:$14</definedName>
    <definedName name="VolumeSumWeighted">'Ordinary cleaning'!$I$72</definedName>
    <definedName name="VolumeSumWeightedNonEcolabel">'Ordinary cleaning'!$I$98</definedName>
    <definedName name="WOWindowSum">'Ordinary cleaning'!$I$73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17" i="3"/>
  <c r="G18" i="3"/>
  <c r="G19" i="3"/>
  <c r="G20" i="3"/>
  <c r="G15" i="3"/>
  <c r="I72" i="18" a="1"/>
  <c r="I72" i="18" s="1"/>
  <c r="B5" i="18"/>
  <c r="J72" i="18" a="1"/>
  <c r="J72" i="18" s="1"/>
  <c r="E3" i="17"/>
  <c r="I238" i="2"/>
  <c r="L101" i="5" l="1"/>
  <c r="L102"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00" i="5"/>
  <c r="L67" i="5"/>
  <c r="L68" i="5"/>
  <c r="L70" i="5"/>
  <c r="L71" i="5"/>
  <c r="L72" i="5"/>
  <c r="L73" i="5"/>
  <c r="L74" i="5"/>
  <c r="L75" i="5"/>
  <c r="L76" i="5"/>
  <c r="L77" i="5"/>
  <c r="L78" i="5"/>
  <c r="L79" i="5"/>
  <c r="L80" i="5"/>
  <c r="L81" i="5"/>
  <c r="L82" i="5"/>
  <c r="L83" i="5"/>
  <c r="L84" i="5"/>
  <c r="L85" i="5"/>
  <c r="L86" i="5"/>
  <c r="L87" i="5"/>
  <c r="L88" i="5"/>
  <c r="L89" i="5"/>
  <c r="L90" i="5"/>
  <c r="L91" i="5"/>
  <c r="L92" i="5"/>
  <c r="L93" i="5"/>
  <c r="L94" i="5"/>
  <c r="L95" i="5"/>
  <c r="L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66" i="5"/>
  <c r="B16" i="18" l="1"/>
  <c r="C16" i="18"/>
  <c r="D16" i="18"/>
  <c r="E16" i="18"/>
  <c r="G16" i="18"/>
  <c r="H16" i="18"/>
  <c r="I16" i="18"/>
  <c r="J16" i="18"/>
  <c r="K16" i="18"/>
  <c r="L16" i="18"/>
  <c r="M16" i="18"/>
  <c r="N16" i="18"/>
  <c r="O16" i="18"/>
  <c r="P16" i="18"/>
  <c r="H62" i="6"/>
  <c r="B6" i="6"/>
  <c r="H78" i="18" l="1"/>
  <c r="F31" i="5"/>
  <c r="B6" i="18" l="1"/>
  <c r="D10" i="17"/>
  <c r="D9" i="17"/>
  <c r="D8" i="17"/>
  <c r="A8" i="17"/>
  <c r="D7" i="17"/>
  <c r="C7" i="17"/>
  <c r="B7" i="17"/>
  <c r="A7" i="17"/>
  <c r="E6" i="17"/>
  <c r="D6" i="17"/>
  <c r="C6" i="17"/>
  <c r="B6" i="17"/>
  <c r="A6" i="17"/>
  <c r="E5" i="17"/>
  <c r="D5" i="17"/>
  <c r="B5" i="17"/>
  <c r="A5" i="17"/>
  <c r="G4" i="17"/>
  <c r="F4" i="17"/>
  <c r="E4" i="17"/>
  <c r="D4" i="17"/>
  <c r="B4" i="17"/>
  <c r="A4" i="17"/>
  <c r="G3" i="17"/>
  <c r="F3" i="17"/>
  <c r="D3" i="17"/>
  <c r="B3" i="17"/>
  <c r="A3" i="17"/>
  <c r="G2" i="17"/>
  <c r="F2" i="17"/>
  <c r="E2" i="17"/>
  <c r="D2" i="17"/>
  <c r="B2" i="17"/>
  <c r="A2" i="17"/>
  <c r="B125" i="6"/>
  <c r="B124" i="6"/>
  <c r="B123" i="6"/>
  <c r="I70" i="6"/>
  <c r="H70" i="6"/>
  <c r="G70" i="6"/>
  <c r="F70" i="6"/>
  <c r="E70" i="6"/>
  <c r="D70" i="6"/>
  <c r="C70" i="6"/>
  <c r="B70" i="6"/>
  <c r="B69" i="6"/>
  <c r="F65" i="6"/>
  <c r="C65" i="6"/>
  <c r="B64" i="6"/>
  <c r="I10" i="6"/>
  <c r="H10" i="6"/>
  <c r="G10" i="6"/>
  <c r="F10" i="6"/>
  <c r="E10" i="6"/>
  <c r="D10" i="6"/>
  <c r="C10" i="6"/>
  <c r="B10" i="6"/>
  <c r="B9" i="6"/>
  <c r="L5" i="6"/>
  <c r="B5" i="6"/>
  <c r="B4" i="6"/>
  <c r="L102" i="18"/>
  <c r="B102" i="18"/>
  <c r="Q101" i="18"/>
  <c r="P101" i="18"/>
  <c r="O101" i="18"/>
  <c r="L101" i="18"/>
  <c r="G101" i="18"/>
  <c r="F101" i="18"/>
  <c r="E101" i="18"/>
  <c r="B101" i="18"/>
  <c r="L100" i="18"/>
  <c r="B100" i="18"/>
  <c r="P85" i="18"/>
  <c r="O85" i="18"/>
  <c r="N85" i="18"/>
  <c r="M85" i="18"/>
  <c r="L85" i="18"/>
  <c r="K85" i="18"/>
  <c r="J85" i="18"/>
  <c r="I85" i="18"/>
  <c r="H85" i="18"/>
  <c r="G85" i="18"/>
  <c r="F85" i="18"/>
  <c r="E85" i="18"/>
  <c r="D85" i="18"/>
  <c r="C85" i="18"/>
  <c r="B85" i="18"/>
  <c r="B84" i="18"/>
  <c r="H77" i="18"/>
  <c r="G77" i="18"/>
  <c r="F77" i="18"/>
  <c r="E77" i="18"/>
  <c r="D77" i="18"/>
  <c r="C77" i="18"/>
  <c r="B77" i="18"/>
  <c r="B76" i="18"/>
  <c r="B75" i="18"/>
  <c r="L15" i="18"/>
  <c r="B15" i="18"/>
  <c r="C13" i="18"/>
  <c r="C12" i="18"/>
  <c r="C11" i="18"/>
  <c r="C10" i="18"/>
  <c r="C9" i="18"/>
  <c r="B4" i="18"/>
  <c r="B3" i="18"/>
  <c r="G14" i="3"/>
  <c r="F14" i="3"/>
  <c r="E14" i="3"/>
  <c r="D14" i="3"/>
  <c r="C14" i="3"/>
  <c r="B14" i="3"/>
  <c r="F12" i="3"/>
  <c r="H8" i="3"/>
  <c r="G7" i="3"/>
  <c r="B5" i="3"/>
  <c r="B4" i="3"/>
  <c r="K99" i="5"/>
  <c r="I99" i="5"/>
  <c r="H99" i="5"/>
  <c r="D99" i="5"/>
  <c r="K65" i="5"/>
  <c r="I65" i="5"/>
  <c r="H65" i="5"/>
  <c r="G65" i="5"/>
  <c r="F65" i="5"/>
  <c r="E65" i="5"/>
  <c r="D65" i="5"/>
  <c r="B64" i="5"/>
  <c r="D31" i="5"/>
  <c r="B31" i="5"/>
  <c r="B30" i="5"/>
  <c r="A23" i="5"/>
  <c r="A22" i="5"/>
  <c r="A21" i="5"/>
  <c r="B19" i="5"/>
  <c r="B18" i="5"/>
  <c r="B17" i="5"/>
  <c r="H16" i="5"/>
  <c r="L103" i="5" s="1"/>
  <c r="G16" i="5"/>
  <c r="L69" i="5" s="1"/>
  <c r="F16" i="5"/>
  <c r="E16" i="5"/>
  <c r="A12" i="5"/>
  <c r="H11" i="5"/>
  <c r="G11" i="5"/>
  <c r="B4" i="5"/>
  <c r="B3" i="5"/>
  <c r="G2" i="5"/>
  <c r="B71" i="5"/>
  <c r="B65" i="5"/>
  <c r="B9" i="5"/>
  <c r="G99" i="5"/>
  <c r="F99" i="5"/>
  <c r="E99" i="5"/>
  <c r="B99" i="5"/>
  <c r="B98" i="5"/>
  <c r="I12" i="5"/>
  <c r="B7" i="5"/>
  <c r="A243" i="2"/>
  <c r="D13" i="4"/>
  <c r="D14" i="4"/>
  <c r="I73" i="18" l="1" a="1"/>
  <c r="I73" i="18" s="1"/>
  <c r="C100" i="18"/>
  <c r="C102" i="18" s="1" a="1"/>
  <c r="C102" i="18" s="1"/>
  <c r="I98" i="18" a="1"/>
  <c r="I98" i="18" s="1"/>
  <c r="J86" i="6" a="1"/>
  <c r="J86" i="6" s="1"/>
  <c r="J94" i="6" a="1"/>
  <c r="J94" i="6" s="1"/>
  <c r="J109" i="6" a="1"/>
  <c r="J109" i="6" s="1"/>
  <c r="J117" i="6" a="1"/>
  <c r="J117" i="6" s="1"/>
  <c r="J73" i="6" a="1"/>
  <c r="J73" i="6" s="1"/>
  <c r="J79" i="6" a="1"/>
  <c r="J79" i="6" s="1"/>
  <c r="J56" i="6" a="1"/>
  <c r="J56" i="6" s="1"/>
  <c r="J28" i="6" a="1"/>
  <c r="J28" i="6" s="1"/>
  <c r="J39" i="6" a="1"/>
  <c r="J39" i="6" s="1"/>
  <c r="J45" i="6" a="1"/>
  <c r="J45" i="6" s="1"/>
  <c r="J50" i="6" a="1"/>
  <c r="J50" i="6" s="1"/>
  <c r="J57" i="6" a="1"/>
  <c r="J57" i="6" s="1"/>
  <c r="J14" i="6" a="1"/>
  <c r="J14" i="6" s="1"/>
  <c r="J51" i="6" a="1"/>
  <c r="J51" i="6" s="1"/>
  <c r="J108" i="6" a="1"/>
  <c r="J108" i="6" s="1"/>
  <c r="J72" i="6" a="1"/>
  <c r="J72" i="6" s="1"/>
  <c r="J33" i="6" a="1"/>
  <c r="J33" i="6" s="1"/>
  <c r="J55" i="6" a="1"/>
  <c r="J55" i="6" s="1"/>
  <c r="J87" i="6" a="1"/>
  <c r="J87" i="6" s="1"/>
  <c r="J95" i="6" a="1"/>
  <c r="J95" i="6" s="1"/>
  <c r="J102" i="6" a="1"/>
  <c r="J102" i="6" s="1"/>
  <c r="J110" i="6" a="1"/>
  <c r="J110" i="6" s="1"/>
  <c r="J74" i="6" a="1"/>
  <c r="J74" i="6" s="1"/>
  <c r="J80" i="6" a="1"/>
  <c r="J80" i="6" s="1"/>
  <c r="J23" i="6" a="1"/>
  <c r="J23" i="6" s="1"/>
  <c r="J29" i="6" a="1"/>
  <c r="J29" i="6" s="1"/>
  <c r="J34" i="6" a="1"/>
  <c r="J34" i="6" s="1"/>
  <c r="J40" i="6" a="1"/>
  <c r="J40" i="6" s="1"/>
  <c r="J15" i="6" a="1"/>
  <c r="J15" i="6" s="1"/>
  <c r="J20" i="6" a="1"/>
  <c r="J20" i="6" s="1"/>
  <c r="J41" i="6" a="1"/>
  <c r="J41" i="6" s="1"/>
  <c r="J21" i="6" a="1"/>
  <c r="J21" i="6" s="1"/>
  <c r="J101" i="6" a="1"/>
  <c r="J101" i="6" s="1"/>
  <c r="J38" i="6" a="1"/>
  <c r="J38" i="6" s="1"/>
  <c r="J13" i="6" a="1"/>
  <c r="J13" i="6" s="1"/>
  <c r="J88" i="6" a="1"/>
  <c r="J88" i="6" s="1"/>
  <c r="J96" i="6" a="1"/>
  <c r="J96" i="6" s="1"/>
  <c r="J103" i="6" a="1"/>
  <c r="J103" i="6" s="1"/>
  <c r="J111" i="6" a="1"/>
  <c r="J111" i="6" s="1"/>
  <c r="J118" i="6" a="1"/>
  <c r="J118" i="6" s="1"/>
  <c r="J75" i="6" a="1"/>
  <c r="J75" i="6" s="1"/>
  <c r="J81" i="6" a="1"/>
  <c r="J81" i="6" s="1"/>
  <c r="J24" i="6" a="1"/>
  <c r="J24" i="6" s="1"/>
  <c r="J46" i="6" a="1"/>
  <c r="J46" i="6" s="1"/>
  <c r="J58" i="6" a="1"/>
  <c r="J58" i="6" s="1"/>
  <c r="J93" i="6" a="1"/>
  <c r="J93" i="6" s="1"/>
  <c r="J116" i="6" a="1"/>
  <c r="J116" i="6" s="1"/>
  <c r="J27" i="6" a="1"/>
  <c r="J27" i="6" s="1"/>
  <c r="J19" i="6" a="1"/>
  <c r="J19" i="6" s="1"/>
  <c r="J82" i="6" a="1"/>
  <c r="J82" i="6" s="1"/>
  <c r="J89" i="6" a="1"/>
  <c r="J89" i="6" s="1"/>
  <c r="J97" i="6" a="1"/>
  <c r="J97" i="6" s="1"/>
  <c r="J104" i="6" a="1"/>
  <c r="J104" i="6" s="1"/>
  <c r="J112" i="6" a="1"/>
  <c r="J112" i="6" s="1"/>
  <c r="J119" i="6" a="1"/>
  <c r="J119" i="6" s="1"/>
  <c r="J76" i="6" a="1"/>
  <c r="J76" i="6" s="1"/>
  <c r="J25" i="6" a="1"/>
  <c r="J25" i="6" s="1"/>
  <c r="J30" i="6" a="1"/>
  <c r="J30" i="6" s="1"/>
  <c r="J35" i="6" a="1"/>
  <c r="J35" i="6" s="1"/>
  <c r="J52" i="6" a="1"/>
  <c r="J52" i="6" s="1"/>
  <c r="J16" i="6" a="1"/>
  <c r="J16" i="6" s="1"/>
  <c r="J22" i="6" a="1"/>
  <c r="J22" i="6" s="1"/>
  <c r="J17" i="6" a="1"/>
  <c r="J17" i="6" s="1"/>
  <c r="J83" i="6" a="1"/>
  <c r="J83" i="6" s="1"/>
  <c r="J90" i="6" a="1"/>
  <c r="J90" i="6" s="1"/>
  <c r="J98" i="6" a="1"/>
  <c r="J98" i="6" s="1"/>
  <c r="J105" i="6" a="1"/>
  <c r="J105" i="6" s="1"/>
  <c r="J113" i="6" a="1"/>
  <c r="J113" i="6" s="1"/>
  <c r="J120" i="6" a="1"/>
  <c r="J120" i="6" s="1"/>
  <c r="J77" i="6" a="1"/>
  <c r="J77" i="6" s="1"/>
  <c r="J71" i="6" a="1"/>
  <c r="J71" i="6" s="1"/>
  <c r="J36" i="6" a="1"/>
  <c r="J36" i="6" s="1"/>
  <c r="J42" i="6" a="1"/>
  <c r="J42" i="6" s="1"/>
  <c r="J47" i="6" a="1"/>
  <c r="J47" i="6" s="1"/>
  <c r="J53" i="6" a="1"/>
  <c r="J53" i="6" s="1"/>
  <c r="J59" i="6" a="1"/>
  <c r="J59" i="6" s="1"/>
  <c r="J84" i="6" a="1"/>
  <c r="J84" i="6" s="1"/>
  <c r="J91" i="6" a="1"/>
  <c r="J91" i="6" s="1"/>
  <c r="J99" i="6" a="1"/>
  <c r="J99" i="6" s="1"/>
  <c r="J106" i="6" a="1"/>
  <c r="J106" i="6" s="1"/>
  <c r="J114" i="6" a="1"/>
  <c r="J114" i="6" s="1"/>
  <c r="J121" i="6" a="1"/>
  <c r="J121" i="6" s="1"/>
  <c r="J26" i="6" a="1"/>
  <c r="J26" i="6" s="1"/>
  <c r="J31" i="6" a="1"/>
  <c r="J31" i="6" s="1"/>
  <c r="J37" i="6" a="1"/>
  <c r="J37" i="6" s="1"/>
  <c r="J48" i="6" a="1"/>
  <c r="J48" i="6" s="1"/>
  <c r="J60" i="6" a="1"/>
  <c r="J60" i="6" s="1"/>
  <c r="J18" i="6" a="1"/>
  <c r="J18" i="6" s="1"/>
  <c r="J11" i="6" a="1"/>
  <c r="J11" i="6" s="1"/>
  <c r="J44" i="6" a="1"/>
  <c r="J44" i="6" s="1"/>
  <c r="J85" i="6" a="1"/>
  <c r="J85" i="6" s="1"/>
  <c r="J92" i="6" a="1"/>
  <c r="J92" i="6" s="1"/>
  <c r="J100" i="6" a="1"/>
  <c r="J100" i="6" s="1"/>
  <c r="J107" i="6" a="1"/>
  <c r="J107" i="6" s="1"/>
  <c r="J115" i="6" a="1"/>
  <c r="J115" i="6" s="1"/>
  <c r="J78" i="6" a="1"/>
  <c r="J78" i="6" s="1"/>
  <c r="J61" i="6" a="1"/>
  <c r="J61" i="6" s="1"/>
  <c r="J32" i="6" a="1"/>
  <c r="J32" i="6" s="1"/>
  <c r="J43" i="6" a="1"/>
  <c r="J43" i="6" s="1"/>
  <c r="J49" i="6" a="1"/>
  <c r="J49" i="6" s="1"/>
  <c r="J54" i="6" a="1"/>
  <c r="J54" i="6" s="1"/>
  <c r="J12" i="6" a="1"/>
  <c r="J12" i="6" s="1"/>
  <c r="A14" i="5"/>
  <c r="A13" i="5"/>
  <c r="B7" i="4"/>
  <c r="B22" i="4"/>
  <c r="D21" i="4"/>
  <c r="B21" i="4"/>
  <c r="D20" i="4"/>
  <c r="B20" i="4"/>
  <c r="D19" i="4"/>
  <c r="B19" i="4"/>
  <c r="D18" i="4"/>
  <c r="B18" i="4"/>
  <c r="D17" i="4"/>
  <c r="B17" i="4"/>
  <c r="D16" i="4"/>
  <c r="B16" i="4"/>
  <c r="D15" i="4"/>
  <c r="B15" i="4"/>
  <c r="B14" i="4"/>
  <c r="B13" i="4"/>
  <c r="D12" i="4"/>
  <c r="B12" i="4"/>
  <c r="F8" i="4"/>
  <c r="E8" i="4"/>
  <c r="D8" i="4"/>
  <c r="C8" i="4"/>
  <c r="B8" i="4"/>
  <c r="B5" i="4"/>
  <c r="F4" i="4"/>
  <c r="B4" i="4"/>
  <c r="D22" i="4"/>
  <c r="G2" i="18"/>
  <c r="A225" i="2"/>
  <c r="I225" i="2"/>
  <c r="K225" i="2"/>
  <c r="M225" i="2"/>
  <c r="O225" i="2"/>
  <c r="R82" i="18"/>
  <c r="H82" i="18"/>
  <c r="R81" i="18"/>
  <c r="H81" i="18"/>
  <c r="R80" i="18"/>
  <c r="H80" i="18"/>
  <c r="R79" i="18"/>
  <c r="H79" i="18"/>
  <c r="R78" i="18"/>
  <c r="C7" i="19" a="1"/>
  <c r="C5" i="19" a="1"/>
  <c r="C8" i="19" a="1"/>
  <c r="C4" i="19" a="1"/>
  <c r="C9" i="19" a="1"/>
  <c r="C101" i="18" l="1"/>
  <c r="C104" i="18" a="1"/>
  <c r="C104" i="18" s="1"/>
  <c r="M100" i="18"/>
  <c r="C5" i="19"/>
  <c r="C9" i="19"/>
  <c r="C8" i="19"/>
  <c r="C7" i="19"/>
  <c r="C4" i="19"/>
  <c r="E102" i="18" l="1"/>
  <c r="M102" i="18" a="1"/>
  <c r="M102" i="18" s="1"/>
  <c r="M101" i="18" a="1"/>
  <c r="M101" i="18" s="1"/>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2" i="2"/>
  <c r="K2" i="2"/>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I2" i="2"/>
  <c r="I111" i="2" l="1"/>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6" i="2"/>
  <c r="I227" i="2"/>
  <c r="I228" i="2"/>
  <c r="I229" i="2"/>
  <c r="I230" i="2"/>
  <c r="I231" i="2"/>
  <c r="I232" i="2"/>
  <c r="I233" i="2"/>
  <c r="H122" i="6" l="1"/>
  <c r="A157" i="2" l="1"/>
  <c r="A158" i="2"/>
  <c r="A159" i="2"/>
  <c r="A160" i="2"/>
  <c r="A138" i="2"/>
  <c r="A139" i="2"/>
  <c r="A140" i="2"/>
  <c r="A141" i="2"/>
  <c r="A142" i="2"/>
  <c r="A143" i="2"/>
  <c r="A144" i="2"/>
  <c r="A145" i="2"/>
  <c r="A146" i="2"/>
  <c r="A147" i="2"/>
  <c r="A148" i="2"/>
  <c r="A149" i="2"/>
  <c r="A150" i="2"/>
  <c r="A151" i="2"/>
  <c r="A152" i="2"/>
  <c r="A153" i="2"/>
  <c r="A154" i="2"/>
  <c r="A155" i="2"/>
  <c r="A156"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6" i="2"/>
  <c r="A227" i="2"/>
  <c r="A228" i="2"/>
  <c r="A229" i="2"/>
  <c r="A230"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124" i="2" l="1"/>
  <c r="A125" i="2"/>
  <c r="A126" i="2"/>
  <c r="A127" i="2"/>
  <c r="A128" i="2"/>
  <c r="A129" i="2"/>
  <c r="A130" i="2"/>
  <c r="A131" i="2"/>
  <c r="A132" i="2"/>
  <c r="A133" i="2"/>
  <c r="A134" i="2"/>
  <c r="A115" i="2" l="1"/>
  <c r="A116" i="2"/>
  <c r="A117" i="2"/>
  <c r="A118" i="2"/>
  <c r="A119" i="2"/>
  <c r="A120" i="2"/>
  <c r="A114" i="2"/>
  <c r="A137" i="2"/>
  <c r="A136" i="2"/>
  <c r="A135" i="2"/>
  <c r="A113" i="2"/>
  <c r="A121" i="2"/>
  <c r="A122" i="2"/>
  <c r="A123" i="2"/>
  <c r="A111" i="2"/>
  <c r="A112" i="2"/>
  <c r="I10" i="2" l="1"/>
  <c r="I11" i="2"/>
  <c r="I12" i="2"/>
  <c r="I13" i="2"/>
  <c r="I14" i="2"/>
  <c r="I15" i="2"/>
  <c r="I16" i="2"/>
  <c r="I17" i="2"/>
  <c r="I18" i="2"/>
  <c r="I19" i="2"/>
  <c r="I20" i="2"/>
  <c r="I21" i="2"/>
  <c r="I22" i="2"/>
  <c r="I23" i="2"/>
  <c r="I24" i="2"/>
  <c r="I25" i="2"/>
  <c r="I26" i="2"/>
  <c r="A92" i="2"/>
  <c r="A93" i="2"/>
  <c r="A94" i="2"/>
  <c r="A95" i="2"/>
  <c r="A96" i="2"/>
  <c r="A97" i="2"/>
  <c r="A98" i="2"/>
  <c r="A99" i="2"/>
  <c r="A100" i="2"/>
  <c r="A101" i="2"/>
  <c r="A102" i="2"/>
  <c r="A103" i="2"/>
  <c r="A104" i="2"/>
  <c r="A105" i="2"/>
  <c r="A106" i="2"/>
  <c r="A107" i="2"/>
  <c r="A108" i="2"/>
  <c r="A109" i="2"/>
  <c r="A110" i="2"/>
  <c r="I3" i="2"/>
  <c r="I4" i="2"/>
  <c r="I5" i="2"/>
  <c r="I6" i="2"/>
  <c r="I7" i="2"/>
  <c r="I8" i="2"/>
  <c r="I9"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234" i="2"/>
  <c r="I235" i="2"/>
  <c r="I236" i="2"/>
  <c r="I237"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L130" i="5" l="1"/>
  <c r="L96" i="5"/>
  <c r="A36" i="2"/>
  <c r="A304" i="2" l="1"/>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70" i="2" l="1"/>
  <c r="A71" i="2"/>
  <c r="A72" i="2"/>
  <c r="A73" i="2"/>
  <c r="A74" i="2"/>
  <c r="A75" i="2"/>
  <c r="A76" i="2"/>
  <c r="A77" i="2"/>
  <c r="A78" i="2"/>
  <c r="A79" i="2"/>
  <c r="A80" i="2"/>
  <c r="A81" i="2"/>
  <c r="A82" i="2"/>
  <c r="A83" i="2"/>
  <c r="A84" i="2"/>
  <c r="A85" i="2"/>
  <c r="A86" i="2"/>
  <c r="A87" i="2"/>
  <c r="A88" i="2"/>
  <c r="A89" i="2"/>
  <c r="A90" i="2"/>
  <c r="A68" i="2" l="1"/>
  <c r="A69" i="2"/>
  <c r="A91" i="2"/>
  <c r="A64" i="2"/>
  <c r="A65" i="2"/>
  <c r="A66" i="2"/>
  <c r="A67" i="2"/>
  <c r="A59" i="2"/>
  <c r="A60" i="2"/>
  <c r="A61" i="2"/>
  <c r="A62" i="2"/>
  <c r="A63" i="2"/>
  <c r="G21" i="3" l="1"/>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12" i="3" l="1"/>
  <c r="N12" i="3"/>
  <c r="A37" i="2"/>
  <c r="A35" i="2"/>
  <c r="G2" i="3"/>
  <c r="G2" i="6"/>
  <c r="C6" i="19" a="1"/>
  <c r="C6" i="19" l="1"/>
  <c r="D101" i="18"/>
  <c r="D102" i="18"/>
  <c r="D100" i="18"/>
  <c r="G102" i="18" s="1"/>
  <c r="N100" i="18"/>
  <c r="N101" i="18"/>
  <c r="N102" i="18"/>
  <c r="K12" i="6"/>
  <c r="K16" i="6"/>
  <c r="K20" i="6"/>
  <c r="K24" i="6"/>
  <c r="K28" i="6"/>
  <c r="K32" i="6"/>
  <c r="K36" i="6"/>
  <c r="K40" i="6"/>
  <c r="K44" i="6"/>
  <c r="K48" i="6"/>
  <c r="K52" i="6"/>
  <c r="K56" i="6"/>
  <c r="K60" i="6"/>
  <c r="K71" i="6"/>
  <c r="K75" i="6"/>
  <c r="K79" i="6"/>
  <c r="K83" i="6"/>
  <c r="K87" i="6"/>
  <c r="K91" i="6"/>
  <c r="K95" i="6"/>
  <c r="K99" i="6"/>
  <c r="K103" i="6"/>
  <c r="K107" i="6"/>
  <c r="K111" i="6"/>
  <c r="K13" i="6"/>
  <c r="K17" i="6"/>
  <c r="K21" i="6"/>
  <c r="K25" i="6"/>
  <c r="K29" i="6"/>
  <c r="K33" i="6"/>
  <c r="K37" i="6"/>
  <c r="K41" i="6"/>
  <c r="K45" i="6"/>
  <c r="K49" i="6"/>
  <c r="K53" i="6"/>
  <c r="K57" i="6"/>
  <c r="K61" i="6"/>
  <c r="K72" i="6"/>
  <c r="K76" i="6"/>
  <c r="K80" i="6"/>
  <c r="K84" i="6"/>
  <c r="K88" i="6"/>
  <c r="K92" i="6"/>
  <c r="K96" i="6"/>
  <c r="K100" i="6"/>
  <c r="K104" i="6"/>
  <c r="K108" i="6"/>
  <c r="K112" i="6"/>
  <c r="K14" i="6"/>
  <c r="K18" i="6"/>
  <c r="K22" i="6"/>
  <c r="K26" i="6"/>
  <c r="K30" i="6"/>
  <c r="K34" i="6"/>
  <c r="K38" i="6"/>
  <c r="K42" i="6"/>
  <c r="K46" i="6"/>
  <c r="K50" i="6"/>
  <c r="K54" i="6"/>
  <c r="K58" i="6"/>
  <c r="K62" i="6"/>
  <c r="K73" i="6"/>
  <c r="K77" i="6"/>
  <c r="K81" i="6"/>
  <c r="K85" i="6"/>
  <c r="K89" i="6"/>
  <c r="K93" i="6"/>
  <c r="K97" i="6"/>
  <c r="K101" i="6"/>
  <c r="K105" i="6"/>
  <c r="K109" i="6"/>
  <c r="K113" i="6"/>
  <c r="K15" i="6"/>
  <c r="K19" i="6"/>
  <c r="K23" i="6"/>
  <c r="K27" i="6"/>
  <c r="K31" i="6"/>
  <c r="K35" i="6"/>
  <c r="K39" i="6"/>
  <c r="K43" i="6"/>
  <c r="K47" i="6"/>
  <c r="K51" i="6"/>
  <c r="K55" i="6"/>
  <c r="K59" i="6"/>
  <c r="K70" i="6"/>
  <c r="K74" i="6"/>
  <c r="K78" i="6"/>
  <c r="K82" i="6"/>
  <c r="K86" i="6"/>
  <c r="K90" i="6"/>
  <c r="K94" i="6"/>
  <c r="K98" i="6"/>
  <c r="K102" i="6"/>
  <c r="K106" i="6"/>
  <c r="K110" i="6"/>
  <c r="K11" i="6"/>
  <c r="F102" i="18" l="1"/>
  <c r="P102" i="18"/>
  <c r="N103" i="18"/>
  <c r="J62" i="6"/>
  <c r="D65" i="6" s="1"/>
  <c r="G65" i="6" s="1"/>
  <c r="J122" i="6"/>
  <c r="D124" i="6" l="1"/>
  <c r="E124" i="6" s="1"/>
  <c r="D125" i="6"/>
  <c r="E125" i="6" s="1"/>
  <c r="A16" i="2"/>
  <c r="A17" i="2"/>
  <c r="A18" i="2"/>
  <c r="A19" i="2"/>
  <c r="A20" i="2"/>
  <c r="A21" i="2"/>
  <c r="A22" i="2"/>
  <c r="A23" i="2"/>
  <c r="A24" i="2"/>
  <c r="A25" i="2"/>
  <c r="A26" i="2"/>
  <c r="A27" i="2"/>
  <c r="A28" i="2"/>
  <c r="A29" i="2"/>
  <c r="A30" i="2"/>
  <c r="A31" i="2"/>
  <c r="A32" i="2"/>
  <c r="A33" i="2"/>
  <c r="A34" i="2"/>
  <c r="A38" i="2"/>
  <c r="A39" i="2"/>
  <c r="A40" i="2"/>
  <c r="A41" i="2"/>
  <c r="A42" i="2"/>
  <c r="A43" i="2"/>
  <c r="A44" i="2"/>
  <c r="A45" i="2"/>
  <c r="A46" i="2"/>
  <c r="A47" i="2"/>
  <c r="A48" i="2"/>
  <c r="A49" i="2"/>
  <c r="A50" i="2"/>
  <c r="A51" i="2"/>
  <c r="A52" i="2"/>
  <c r="A53" i="2"/>
  <c r="A54" i="2"/>
  <c r="A55" i="2"/>
  <c r="A56" i="2"/>
  <c r="A57" i="2"/>
  <c r="A58" i="2"/>
  <c r="A15" i="2"/>
  <c r="A9" i="2"/>
  <c r="A10" i="2"/>
  <c r="A11" i="2"/>
  <c r="A12" i="2"/>
  <c r="A13" i="2"/>
  <c r="A14" i="2"/>
  <c r="A2" i="2"/>
  <c r="A3" i="2"/>
  <c r="A4" i="2"/>
  <c r="A5" i="2"/>
  <c r="A6" i="2"/>
  <c r="A7" i="2"/>
  <c r="A8" i="2"/>
  <c r="A1" i="2"/>
  <c r="E65" i="6" l="1"/>
  <c r="O102" i="18" l="1"/>
  <c r="Q102" i="18" l="1"/>
  <c r="C103" i="18"/>
  <c r="L10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Junker Lauritzen</author>
  </authors>
  <commentList>
    <comment ref="E177" authorId="0" shapeId="0" xr:uid="{00000000-0006-0000-0700-000001000000}">
      <text>
        <r>
          <rPr>
            <b/>
            <sz val="9"/>
            <color indexed="81"/>
            <rFont val="Tahoma"/>
            <family val="2"/>
          </rPr>
          <t>Gustav Junker Lauritzen:</t>
        </r>
        <r>
          <rPr>
            <sz val="9"/>
            <color indexed="81"/>
            <rFont val="Tahoma"/>
            <family val="2"/>
          </rPr>
          <t xml:space="preserve">
Oversat med google translate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<sst xmlns="http://schemas.openxmlformats.org/spreadsheetml/2006/main" count="2305" uniqueCount="1362">
  <si>
    <t>Select language:</t>
  </si>
  <si>
    <t xml:space="preserve">English </t>
  </si>
  <si>
    <t>application@ecolabel.dk</t>
  </si>
  <si>
    <t>UST</t>
  </si>
  <si>
    <t>joutsen@ecolabel.fi</t>
  </si>
  <si>
    <t>info@svanemerket.no</t>
  </si>
  <si>
    <t>ansokan@svanen.se</t>
  </si>
  <si>
    <t>Language:</t>
  </si>
  <si>
    <t>NOK</t>
  </si>
  <si>
    <t>%</t>
  </si>
  <si>
    <t>Number used in future calculations</t>
  </si>
  <si>
    <t>Unit</t>
  </si>
  <si>
    <t>Convertion to Liters</t>
  </si>
  <si>
    <t>Convertion to Milliliters</t>
  </si>
  <si>
    <t>Convertion to Microliters</t>
  </si>
  <si>
    <t>Liters</t>
  </si>
  <si>
    <t>Milliliters</t>
  </si>
  <si>
    <t>Microliters</t>
  </si>
  <si>
    <t>Cleaning product category</t>
  </si>
  <si>
    <t>l</t>
  </si>
  <si>
    <r>
      <rPr>
        <sz val="10"/>
        <color rgb="FFCCD6DD"/>
        <rFont val="Symbol"/>
        <family val="1"/>
        <charset val="2"/>
      </rPr>
      <t>m</t>
    </r>
    <r>
      <rPr>
        <sz val="10"/>
        <color rgb="FFCCD6DD"/>
        <rFont val="Arial"/>
        <family val="2"/>
      </rPr>
      <t>l/m2</t>
    </r>
  </si>
  <si>
    <t>Skal inkluderes (sæt x)</t>
  </si>
  <si>
    <t>Kommentar</t>
  </si>
  <si>
    <t>Dansk</t>
  </si>
  <si>
    <t>Norsk</t>
  </si>
  <si>
    <t>Icelandic</t>
  </si>
  <si>
    <t>Svenska</t>
  </si>
  <si>
    <t>Suomi</t>
  </si>
  <si>
    <t>SENDT til oversættelse (før høring)</t>
  </si>
  <si>
    <t>Ændret?</t>
  </si>
  <si>
    <t>SENDT til oversættelse december (før lancering)</t>
  </si>
  <si>
    <t>Sendt til oversættelse 22-12-2016</t>
  </si>
  <si>
    <t>Sendt til oversættelse IS 10/3</t>
  </si>
  <si>
    <t>Svanemærkning af rengøringstjenester, Gen. 4</t>
  </si>
  <si>
    <t>Nordic Ecolabelling of cleaning services, Gen. 4</t>
  </si>
  <si>
    <t>Svanemerking av rengjøringstjenester, Gen. 4</t>
  </si>
  <si>
    <t>Svansvottun á ræstingaþjónustu, Útg.4</t>
  </si>
  <si>
    <t>Svanenmärkning av städtjänster, version 4</t>
  </si>
  <si>
    <t>Joutsenmerkin kriteerit - Siivouspalvelut, versio 4</t>
  </si>
  <si>
    <t>Svanemærkning af rengøringstjenester, Gen. 3</t>
  </si>
  <si>
    <t>- Dokumentation af forbrug af kemikalier</t>
  </si>
  <si>
    <t>- Documentation related to chemical consumption</t>
  </si>
  <si>
    <t>Dokumentasjon av kjemikalieforbruk</t>
  </si>
  <si>
    <t>- Gögn tengd efnanotkun</t>
  </si>
  <si>
    <t>Dokumentation om kemikalieförbrukning</t>
  </si>
  <si>
    <t>Dokumentaatio kemikaalien käytöstä</t>
  </si>
  <si>
    <t>Indtast data i de lyseblå felter for dokumentation og beregning af kemi</t>
  </si>
  <si>
    <t>Please fill in data in the light blue fields for documentation and calculation for chemicals</t>
  </si>
  <si>
    <t>Legg inn data i de lyseblå feltene for dokumentasjon og beregning av kjemi</t>
  </si>
  <si>
    <t>Settu gögn um efnanotkun og útreikninga á efnanotkun í ljósbláu reitina</t>
  </si>
  <si>
    <t>Fyll i uppgifter i de ljusblå fälten för dokumentation om beräkning av kemikalier</t>
  </si>
  <si>
    <t>Täytä harmaisiin kenttiin kemikaaleihin liittyvä dokumentaatio ja laskelmat</t>
  </si>
  <si>
    <t>Vedrører periode</t>
  </si>
  <si>
    <t>Regarding period</t>
  </si>
  <si>
    <t>Gjelder periode</t>
  </si>
  <si>
    <t>Gildir fyrir tímabil</t>
  </si>
  <si>
    <t>Gäller perioden</t>
  </si>
  <si>
    <t>Ajankohta</t>
  </si>
  <si>
    <t>Fra</t>
  </si>
  <si>
    <t>From</t>
  </si>
  <si>
    <t>Frá</t>
  </si>
  <si>
    <t>Från</t>
  </si>
  <si>
    <t>Mistä</t>
  </si>
  <si>
    <t>Til</t>
  </si>
  <si>
    <t>To</t>
  </si>
  <si>
    <t>Till</t>
  </si>
  <si>
    <t>Mihin</t>
  </si>
  <si>
    <t>Kemikalier til rengøringsydelsen og vask internt</t>
  </si>
  <si>
    <t>Chemicals for cleaning and internal laundering</t>
  </si>
  <si>
    <t>Kjemikalier (inklusive tekstilvaskemidler benyttet ved intern og ekstern vask av mopper /kluter)</t>
  </si>
  <si>
    <t>Efnavara fyrir ræstiþjónustuna og þvotta (innanhús)</t>
  </si>
  <si>
    <t xml:space="preserve">Kemikalier för städning och intern tvätt </t>
  </si>
  <si>
    <t>Kemikaalit siivouksessa ja yrityksen omassa pesulassa</t>
  </si>
  <si>
    <t>Kemikalier til vask internt</t>
  </si>
  <si>
    <t>Chemicals for laundering (internally)</t>
  </si>
  <si>
    <t xml:space="preserve">Kemikalier för intern tvätt </t>
  </si>
  <si>
    <t>Kemikaalit yrityksen omassa pesulassa</t>
  </si>
  <si>
    <t xml:space="preserve">Ekstern vask ifm. almindelig rengøring og kemikalier hertil </t>
  </si>
  <si>
    <t>External laundering related to normal cleaning and related chemical consumption</t>
  </si>
  <si>
    <t>Kjemikalier til ekstern vask av mopper/kluter</t>
  </si>
  <si>
    <t>Þvottur þvegin af verktaka tengdur almennum þrifum og tengd efnanotkun</t>
  </si>
  <si>
    <t xml:space="preserve">Extern tvätteritjänst i samband med vanlig städning samt kemikalier som används </t>
  </si>
  <si>
    <t>Ulkopuolinen pesula tavallisen siivouksen yhteydessä sekä siellä käytettävät kemikaalit</t>
  </si>
  <si>
    <t>Kemikalier til vask eksternt</t>
  </si>
  <si>
    <t>Kemikalier til vinduespolering og intern vask i relation hertil</t>
  </si>
  <si>
    <t>Chemicals for window cleaning and related internal laundering</t>
  </si>
  <si>
    <t>Kjemikalier til vindusvask og relatert intern vask</t>
  </si>
  <si>
    <t>Efnavara tengd gluggaþvotti og tengd efnanotkun</t>
  </si>
  <si>
    <t>Kemikalier för fönsterputsning och intern tvätt i samband med detta</t>
  </si>
  <si>
    <t>Ikkunanpesussa ja omassa pesulassa käytettävät kemikaalit</t>
  </si>
  <si>
    <t>Kemikalier til vinduespolering</t>
  </si>
  <si>
    <t>Kemikalieleverandør</t>
  </si>
  <si>
    <t>Chemical supplier</t>
  </si>
  <si>
    <t>Kjemikalieleverandør</t>
  </si>
  <si>
    <t>Birgi efnavöru</t>
  </si>
  <si>
    <t>Kemikalietillverkare</t>
  </si>
  <si>
    <t>Kemikaalintoimittaja</t>
  </si>
  <si>
    <t>Handelsnavn (produkt som anvendes fremadrettet)</t>
  </si>
  <si>
    <t>Tradename (product to used in the future)</t>
  </si>
  <si>
    <t>Handelsnavn (for produkter som fortsatt skal benyttes)</t>
  </si>
  <si>
    <t>Vörumerki (fyrir vörur notaðar framvegis)</t>
  </si>
  <si>
    <t>Handelsnamn (produkter ni använder idag och framöver)</t>
  </si>
  <si>
    <t>Kauppanimi (jatkossa käytettävät tuotteet)</t>
  </si>
  <si>
    <t>Evt. erstatning for …</t>
  </si>
  <si>
    <t>Substitution for (if any) …</t>
  </si>
  <si>
    <t>Evt. erstatning for…</t>
  </si>
  <si>
    <t>Kemur í staðinn fyrir (ef á við)…</t>
  </si>
  <si>
    <t>Handelsnamn på produkter som brukats under året men nu bytts ut/tagits bort</t>
  </si>
  <si>
    <t xml:space="preserve">Korvaava aine </t>
  </si>
  <si>
    <t>Funktion (fritekst)</t>
  </si>
  <si>
    <t>Function</t>
  </si>
  <si>
    <t>Funksjon</t>
  </si>
  <si>
    <t>Virkni</t>
  </si>
  <si>
    <t>Funktion (fritext)</t>
  </si>
  <si>
    <t>Toiminta</t>
  </si>
  <si>
    <t>Funktion</t>
  </si>
  <si>
    <t>Indsæt link til sikkerhedsdatablad (hvis ikke miljømærket)</t>
  </si>
  <si>
    <t>Insert link to safety data sheet (if product is not ecolabelled)</t>
  </si>
  <si>
    <t>Sett inn lenke til sikkerhetsdatablad (hvis ikke Svanemerket)</t>
  </si>
  <si>
    <t>Linkur fyrir öryggisblað (ef ekki umhverfismerkt)</t>
  </si>
  <si>
    <t>Ev. Infoga länk till säkerhetsdatablad (om inte miljömärkt)</t>
  </si>
  <si>
    <t>Lisää linkki käyttöturvallisuustiedotteeseen (jos tuote ei ole ympäristömerkitty)</t>
  </si>
  <si>
    <t>Indsæt link til sikkerhedsdatablad (hvis ikke Svanemærket)</t>
  </si>
  <si>
    <t>Evt. link til erklæring fra kemikalieleverandør (hvis ikke miljømærket)</t>
  </si>
  <si>
    <t>Link to declaration from chemical supplier (if relevant and not ecolabelled)</t>
  </si>
  <si>
    <t>Evt. lenke til erklæring fra kjemikalieleverandør (hvis ikke Svanemerket)</t>
  </si>
  <si>
    <t>Linkur fyrir yfirlýsingu birgja (ef ekki umhverfismerkt)</t>
  </si>
  <si>
    <t>.</t>
  </si>
  <si>
    <t>Linkki kemikaalintoimittajan ilmoitukseen (jos tuote ei ole ympäristömerkitty)</t>
  </si>
  <si>
    <t>Evt. link til erklæring fra kemikalieleverandør (hvis ikke Svanemærket)</t>
  </si>
  <si>
    <t>Nordisk Miljømærkning Sagsbehandlerkontrol</t>
  </si>
  <si>
    <t>Nordic Ecolabelling, Internal evaluation</t>
  </si>
  <si>
    <t>Nordisk Miljømerking saksbehandlerkontroll</t>
  </si>
  <si>
    <t>Norræna umhverfismerkið, innra eftirlit</t>
  </si>
  <si>
    <t>Nordisk Miljömärkning handläggarkontroll</t>
  </si>
  <si>
    <t>Pohjoismaisen ympäristömerkinnän sisäinen tarkastus</t>
  </si>
  <si>
    <t>SDS</t>
  </si>
  <si>
    <t>Sikkerhetsdatablad</t>
  </si>
  <si>
    <t>Öryggisblað (safety data sheet)</t>
  </si>
  <si>
    <t>Säkerhetsdatablad</t>
  </si>
  <si>
    <t>Käyttöturvallisuustiedote</t>
  </si>
  <si>
    <t>Kontrol af miljømærkning (sæt "x")</t>
  </si>
  <si>
    <t>Ecolabelled (mark with "x")</t>
  </si>
  <si>
    <t>Miljømerket (sett x)</t>
  </si>
  <si>
    <t>Umhverfismerkt (merkt með x)</t>
  </si>
  <si>
    <t>Kontroll av miljömärkning (sätt ett ”x”)</t>
  </si>
  <si>
    <t>Ympäristömerkitty (merkitse X)</t>
  </si>
  <si>
    <t>Note</t>
  </si>
  <si>
    <t>Comment</t>
  </si>
  <si>
    <t>Athugasemd</t>
  </si>
  <si>
    <t>Kommentit</t>
  </si>
  <si>
    <t>Bilag 4</t>
  </si>
  <si>
    <t>Appendix 4 from supplier or on list</t>
  </si>
  <si>
    <t>Viðauki 4</t>
  </si>
  <si>
    <t>Bilaga 4</t>
  </si>
  <si>
    <t>Liite 4</t>
  </si>
  <si>
    <t>Bilag 6</t>
  </si>
  <si>
    <t>Link til indkøbsstatistik for kemikalier</t>
  </si>
  <si>
    <t>Link to purchasing statistics for chemicals</t>
  </si>
  <si>
    <t>Lenke til innkjøpsstatstikk for kjemikalier</t>
  </si>
  <si>
    <t>Linkur á gögn um innkaup efnavöru</t>
  </si>
  <si>
    <t>Länk till inköpsstatistik för kemikalier</t>
  </si>
  <si>
    <t>Linkki kemikaalien osotilastoihin</t>
  </si>
  <si>
    <t>Indkøbsaansvarlig for kemikalier</t>
  </si>
  <si>
    <t>Responsible for purchasing of chemicals</t>
  </si>
  <si>
    <t>Innkjøpsansvarlig for kjemikalier</t>
  </si>
  <si>
    <t>Ábyrgðaraðili fyrir innkaup efnavöru</t>
  </si>
  <si>
    <t>Inköpsansvarig for kemikalier</t>
  </si>
  <si>
    <t>Kemikaalien ostovastaava</t>
  </si>
  <si>
    <t>Navn</t>
  </si>
  <si>
    <t>Name</t>
  </si>
  <si>
    <t>Nafn</t>
  </si>
  <si>
    <t>Namn</t>
  </si>
  <si>
    <t>Nimi</t>
  </si>
  <si>
    <t>Stilling</t>
  </si>
  <si>
    <t>Job title</t>
  </si>
  <si>
    <t>Staða innan fyrirtækis</t>
  </si>
  <si>
    <t>Befattning</t>
  </si>
  <si>
    <t>Titteli</t>
  </si>
  <si>
    <t>Direkte telefon</t>
  </si>
  <si>
    <t>Phone, direct</t>
  </si>
  <si>
    <t>Telefon</t>
  </si>
  <si>
    <t>Símanúmer</t>
  </si>
  <si>
    <t>Puhelin</t>
  </si>
  <si>
    <t>E-mail</t>
  </si>
  <si>
    <t>E-post</t>
  </si>
  <si>
    <t>Tölvupóstur</t>
  </si>
  <si>
    <t>E-postadress</t>
  </si>
  <si>
    <t>Sähköpostiosoite</t>
  </si>
  <si>
    <t>e-mail</t>
  </si>
  <si>
    <t>Indkøbt mængde for perioden (liter eller kg)</t>
  </si>
  <si>
    <t>Purchase volume for the period (litres or kg)</t>
  </si>
  <si>
    <t>Innkjøpt mengde for perioden (liter eller kg)</t>
  </si>
  <si>
    <t>Magn efnavöru á tímabilinu (lítrar)</t>
  </si>
  <si>
    <t>Inköpt mängd för perioden (liter eller kg)</t>
  </si>
  <si>
    <t>Ajanjaksolla ostettu määrä (litra tai kilo)</t>
  </si>
  <si>
    <t>Indkøbt mængde for perioden (liter)</t>
  </si>
  <si>
    <t>Licensnummer, hvis miljømærket (feltet skal være tomt hvis ikke)</t>
  </si>
  <si>
    <t>Ecolabel and licence number (leave blank if not)</t>
  </si>
  <si>
    <t xml:space="preserve">Lisensnummer, hvis miljømerket (la feltet stå tomt hvis ikke miljømerket) </t>
  </si>
  <si>
    <t>Leyfisnúmer fyrir umhverfismerki (tómt ef ekki umhverfismerkt)</t>
  </si>
  <si>
    <t>Licensnummer, om miljömärkt (annars ska fältet vara tomt)</t>
  </si>
  <si>
    <t>Lupanumero,  jos ympäristömerkitty (muuten kohta jätetään tyhjäksi)</t>
  </si>
  <si>
    <t>Internt referencenummer</t>
  </si>
  <si>
    <t>Internal reference number</t>
  </si>
  <si>
    <t>Tilvísunarnúmer (ust)</t>
  </si>
  <si>
    <t>Internt referensnummer</t>
  </si>
  <si>
    <t>Sisäinen viitenumero</t>
  </si>
  <si>
    <t>Kemidatabase referencenummer</t>
  </si>
  <si>
    <t>- Introduktion</t>
  </si>
  <si>
    <t>- Introduction</t>
  </si>
  <si>
    <t>- Introduksjon</t>
  </si>
  <si>
    <t>- Inngangur</t>
  </si>
  <si>
    <t>Introduktion</t>
  </si>
  <si>
    <t>- Esittely</t>
  </si>
  <si>
    <t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t>
  </si>
  <si>
    <t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t>
  </si>
  <si>
    <t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t>
  </si>
  <si>
    <t>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t>
  </si>
  <si>
    <t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t>
  </si>
  <si>
    <t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t>
  </si>
  <si>
    <t>- Overblik</t>
  </si>
  <si>
    <t>- Overview</t>
  </si>
  <si>
    <t>- Oversikt</t>
  </si>
  <si>
    <t>- Yfirlit</t>
  </si>
  <si>
    <t>Överblick</t>
  </si>
  <si>
    <t>- Katsaus</t>
  </si>
  <si>
    <t>Virksomhedsnavn</t>
  </si>
  <si>
    <t>Company name</t>
  </si>
  <si>
    <t>Firmanavn</t>
  </si>
  <si>
    <t>Nafn fyrirtækis</t>
  </si>
  <si>
    <t>Företagsnamn</t>
  </si>
  <si>
    <t>Yrityksen nimi</t>
  </si>
  <si>
    <t>Antal ansatte for den miljømærkede service (antal årsværk)</t>
  </si>
  <si>
    <t>Number of employees for the ecolabelled service (full-time equivalents)</t>
  </si>
  <si>
    <t>Antall ansatte (antall årsverk)</t>
  </si>
  <si>
    <t>Fjöldi starfsmanna fyrir umhverfisvottaða þjónustu (starfsgildi/ár)</t>
  </si>
  <si>
    <t>Antal anställda inom den miljömärkta tjänsten</t>
  </si>
  <si>
    <t>Työntekijöiden lukumäärä ympäristömerkityssä palvelussa</t>
  </si>
  <si>
    <t>Kort beskrivese af virksomheden og den service, der leveres:</t>
  </si>
  <si>
    <t>Short description of company and the services offered:</t>
  </si>
  <si>
    <t>Kort beskrivelse av virksomheten og tjenesten som tilbys</t>
  </si>
  <si>
    <t>Stutt lýsing á starfsemi og þjónustu</t>
  </si>
  <si>
    <t>Kort beskrivning av företaget och de tjänster som erbjuds:</t>
  </si>
  <si>
    <t>Lyhyt kuvaus yrityksestä ja sen tarjoamista palveluista:</t>
  </si>
  <si>
    <t>Kort beskrivelse af de typiske kunder til den Svanemærkede ydelse</t>
  </si>
  <si>
    <t>Short description of the typical customers for the ecolabelled service</t>
  </si>
  <si>
    <t>Kort beskrivelse av rengjøringstjenestens typiske kunder</t>
  </si>
  <si>
    <t>Stutt lýsing á hefðbundnum kúnnum fyrir umhverfisvottaða þjónustu</t>
  </si>
  <si>
    <t>Kort beskrivning av de typiska kunder som använder Svanenmärkta tjänster</t>
  </si>
  <si>
    <t xml:space="preserve">Lyhyt kuvaus Joutsenmerkittyjä palveluja käyttävistä asiakkaista: </t>
  </si>
  <si>
    <t>Almindelig rengøring</t>
  </si>
  <si>
    <t>Ordinary cleaning</t>
  </si>
  <si>
    <t>Vanlig rengjøring</t>
  </si>
  <si>
    <t>Almennar ræstingar</t>
  </si>
  <si>
    <t>Vanlig städning</t>
  </si>
  <si>
    <t>Tavallinen siivouspalvelu</t>
  </si>
  <si>
    <t>Vinduespolering</t>
  </si>
  <si>
    <t>Window cleaning</t>
  </si>
  <si>
    <t>Vindusvask</t>
  </si>
  <si>
    <t>Gluggaþvottur</t>
  </si>
  <si>
    <t>Fönsterputsning</t>
  </si>
  <si>
    <t xml:space="preserve">Ikkunanpesu </t>
  </si>
  <si>
    <t>Svanemærkede underleverandører</t>
  </si>
  <si>
    <t>Nordic Ecolabelled sub-suppliers</t>
  </si>
  <si>
    <t>Svanemerkede underleverandører</t>
  </si>
  <si>
    <t>Svansvottaðir verktakar</t>
  </si>
  <si>
    <t>Svanenmärkta underleverantörer</t>
  </si>
  <si>
    <t>Joutsenmerkityt alilhankkijat</t>
  </si>
  <si>
    <t>Ikke-Svanemærkede underleverandører</t>
  </si>
  <si>
    <t>Non-ecolabelled sub-suppliers</t>
  </si>
  <si>
    <t>Underleverandører som ikke er svanemerket</t>
  </si>
  <si>
    <t>Verktakar án vottunar</t>
  </si>
  <si>
    <t xml:space="preserve">Underleverantörer som inte är Svanenmärkta </t>
  </si>
  <si>
    <t>Ei-Joutsenmerkityt alihankkijat</t>
  </si>
  <si>
    <t>- Beskrivelse af virksomheden, den leverede service samt underleverandører</t>
  </si>
  <si>
    <t>- Description of the company, the supplied services and suppliers</t>
  </si>
  <si>
    <t>-Beskrivelse av virksomheten, den leverte tjenesten og underleverandører</t>
  </si>
  <si>
    <t>- Lýsing á fyrirtækinu, aðkeyptri þjónustu og birgjum</t>
  </si>
  <si>
    <t>- Beskrivning av företaget, de tjänster som levereras samt underleverantörer</t>
  </si>
  <si>
    <t xml:space="preserve">Kuvaus yrityksestä, toimitettavat palvelut sekä alihankkijat </t>
  </si>
  <si>
    <t>Total</t>
  </si>
  <si>
    <t>Totalt</t>
  </si>
  <si>
    <t>Samtals</t>
  </si>
  <si>
    <t>Yhteensä</t>
  </si>
  <si>
    <t>- Opgørelse af rengjorte kvadratmeter (almindelig rengøring)</t>
  </si>
  <si>
    <t>- Annual square metres of ordinary cleaning</t>
  </si>
  <si>
    <t xml:space="preserve">-Totalt antall kvadratmeter </t>
  </si>
  <si>
    <t>- Fermetrar árlega í almennum ræstingum</t>
  </si>
  <si>
    <t>Beräkning av städade kvadratmeter (vanlig städning)</t>
  </si>
  <si>
    <t>Siivottujen neliömetrien laskenta (tavallinen siivous)</t>
  </si>
  <si>
    <t xml:space="preserve">Du har mulighed for at anvende beregneren herunder til at udregne antallet af årlige kvadratmeter almindelig rengøring. </t>
  </si>
  <si>
    <t>You are welcome to use the calculator below to calculate the anual numer of squaremetres cleaned.</t>
  </si>
  <si>
    <t xml:space="preserve">Du kan benytte kalkulatoren under til å beregne antall rengjorte kvadratmeter pr år. </t>
  </si>
  <si>
    <t>Þér er velkomið að nota reiknivélina að neðan til að reikna út fermetrafjölda/ár</t>
  </si>
  <si>
    <t xml:space="preserve">Du kan använda kalkylatorn nedan för att räkna ut antalet städade kvadratmeter per år. </t>
  </si>
  <si>
    <t>Käytä taulukkoa apuna laskemisessa</t>
  </si>
  <si>
    <t>Alternativt kan du lave din egen beregning/opgørelse og linke til den her:</t>
  </si>
  <si>
    <t>Alternatively you can make your own calclations and link to it here:</t>
  </si>
  <si>
    <t>Alternativt kan du benytte egne beregninger og laste de opp her:</t>
  </si>
  <si>
    <t>Að öðrum kosti geturðu notast við eigin útreikninga og sett inn link hér:</t>
  </si>
  <si>
    <t>Alternativt kan du göra din egen beräkning och länka till den här:</t>
  </si>
  <si>
    <t xml:space="preserve">Vaihtoehtoisesti voit tehdä oman laskennan ja linkittää se tähän: </t>
  </si>
  <si>
    <t>Link til kontrakteksempler:</t>
  </si>
  <si>
    <t>Link to examples of customer contracts:</t>
  </si>
  <si>
    <t>Lenke til eksempler på kundekontrakter:</t>
  </si>
  <si>
    <t>Linkar á dæmi um samninga við viðskiptavini</t>
  </si>
  <si>
    <t>Länk till kontraktexempel:</t>
  </si>
  <si>
    <t>Linkki esimerkkisopimukseen:</t>
  </si>
  <si>
    <t>Kundenavn</t>
  </si>
  <si>
    <t>Customer name</t>
  </si>
  <si>
    <t>Nafn viðskiptavinar</t>
  </si>
  <si>
    <t>Kundens namn</t>
  </si>
  <si>
    <t>Asiakkaan nimi</t>
  </si>
  <si>
    <t>Evt. internt kundenummer</t>
  </si>
  <si>
    <t>Internal customer number (not mandatory)</t>
  </si>
  <si>
    <t>Eventuelt internt kundenummer (frivillig)</t>
  </si>
  <si>
    <t>Hugsanlegt númer viðskiptavina (innanhús)</t>
  </si>
  <si>
    <t>Ev. internt kundnummer</t>
  </si>
  <si>
    <t>Mahdollinen sisäinen asiakasnumero (ei pakollinen)</t>
  </si>
  <si>
    <r>
      <t>Areal [m</t>
    </r>
    <r>
      <rPr>
        <vertAlign val="superscript"/>
        <sz val="10"/>
        <rFont val="Arial"/>
        <family val="2"/>
      </rPr>
      <t>2</t>
    </r>
    <r>
      <rPr>
        <sz val="10"/>
        <rFont val="Arial"/>
        <family val="2"/>
      </rPr>
      <t>]</t>
    </r>
  </si>
  <si>
    <r>
      <t>Area [m</t>
    </r>
    <r>
      <rPr>
        <vertAlign val="superscript"/>
        <sz val="10"/>
        <rFont val="Arial"/>
        <family val="2"/>
      </rPr>
      <t>2</t>
    </r>
    <r>
      <rPr>
        <sz val="10"/>
        <rFont val="Arial"/>
        <family val="2"/>
      </rPr>
      <t>]</t>
    </r>
  </si>
  <si>
    <t>Areal [m2]</t>
  </si>
  <si>
    <t>Gólfflötur [m2]</t>
  </si>
  <si>
    <t>Pinta-ala [m2]</t>
  </si>
  <si>
    <t>Antal gange/år</t>
  </si>
  <si>
    <t>Number of times/year</t>
  </si>
  <si>
    <t>Antall ganger pr år</t>
  </si>
  <si>
    <t>Tíðni ræstinga (fjöldi/ár)</t>
  </si>
  <si>
    <t>Antal gånger/år</t>
  </si>
  <si>
    <t>Kertoja/vuosi</t>
  </si>
  <si>
    <t>Alternativt antal årsværk</t>
  </si>
  <si>
    <t>Alternatively number of full time eqvivalents</t>
  </si>
  <si>
    <t>Alternativt antall årsverk</t>
  </si>
  <si>
    <t>Að öðrum kosti - fjöldi ársverka</t>
  </si>
  <si>
    <t>Alternativt antal årsarbeten</t>
  </si>
  <si>
    <t>Vaihtoehtoisesti henkilötyövuosien lukumäärä</t>
  </si>
  <si>
    <t>Beregnet areal/år</t>
  </si>
  <si>
    <t>Calculated area/year</t>
  </si>
  <si>
    <t>Beregnet areal pr år</t>
  </si>
  <si>
    <t>Áætlaður gólfflötur á ári</t>
  </si>
  <si>
    <t>Beräknad areal/år</t>
  </si>
  <si>
    <t>Laskettu pinta-ala/vuosi</t>
  </si>
  <si>
    <r>
      <t>Beregnede antal m</t>
    </r>
    <r>
      <rPr>
        <vertAlign val="superscript"/>
        <sz val="10"/>
        <rFont val="Arial"/>
        <family val="2"/>
      </rPr>
      <t>2</t>
    </r>
  </si>
  <si>
    <r>
      <t>Calculated total m</t>
    </r>
    <r>
      <rPr>
        <vertAlign val="superscript"/>
        <sz val="10"/>
        <rFont val="Arial"/>
        <family val="2"/>
      </rPr>
      <t>2</t>
    </r>
  </si>
  <si>
    <t>Beregnet antall m2</t>
  </si>
  <si>
    <t>Áætlaður fermetrafjöldi</t>
  </si>
  <si>
    <t>Beräknat antal m2</t>
  </si>
  <si>
    <t>Laskettu määrä m2</t>
  </si>
  <si>
    <t>Beregnede antal m2</t>
  </si>
  <si>
    <t>Hvis egen separat beregning - angiv resultatet:</t>
  </si>
  <si>
    <t>If own separate calculation - enter the result:</t>
  </si>
  <si>
    <t>Hvis egen beregning - oppgi resultatet her:</t>
  </si>
  <si>
    <t>Ef eigin útreikningar - niðurstöður hér:</t>
  </si>
  <si>
    <t>Vid egen, separat beräkning - ange resultatet:</t>
  </si>
  <si>
    <t>Jos oma erillinen laskenta - lisää tulos:</t>
  </si>
  <si>
    <t>m2/år</t>
  </si>
  <si>
    <t>m2/year</t>
  </si>
  <si>
    <t>m2/ári</t>
  </si>
  <si>
    <t>m2/vuosi</t>
  </si>
  <si>
    <t>Danmark:</t>
  </si>
  <si>
    <t>Denmark:</t>
  </si>
  <si>
    <t>Danmörk:</t>
  </si>
  <si>
    <t>Tanska:</t>
  </si>
  <si>
    <t>Island:</t>
  </si>
  <si>
    <t>Iceland:</t>
  </si>
  <si>
    <t xml:space="preserve">Ísland: </t>
  </si>
  <si>
    <t>Islanti:</t>
  </si>
  <si>
    <t>Finland:</t>
  </si>
  <si>
    <t>Finnland:</t>
  </si>
  <si>
    <t>Suomi:</t>
  </si>
  <si>
    <t>Norge:</t>
  </si>
  <si>
    <t>Norway:</t>
  </si>
  <si>
    <t>Noregur:</t>
  </si>
  <si>
    <t>Norja:</t>
  </si>
  <si>
    <t>Sverige:</t>
  </si>
  <si>
    <t>Sweden:</t>
  </si>
  <si>
    <t>Svíþjóð:</t>
  </si>
  <si>
    <t>Ruotsi:</t>
  </si>
  <si>
    <t>01 Application forms (ansøgningsskemaer)</t>
  </si>
  <si>
    <t>01 Application forms</t>
  </si>
  <si>
    <t>01 Application forms (søknadsskjemaer)</t>
  </si>
  <si>
    <t>01 Umsóknareyðublöð</t>
  </si>
  <si>
    <t>01 Application forms (ansökningsformulär)</t>
  </si>
  <si>
    <t>O1 Application forms (Hakemuslomakkeet)</t>
  </si>
  <si>
    <t>Indeholder ansøgningsskema, der skal udfyldes, udskrives, underskrives og uploades tilbage i mappen</t>
  </si>
  <si>
    <t>Contains the application form to be filled in, printed out, signed and uploaded to the folder again.</t>
  </si>
  <si>
    <t>Inneholder søknadsskjema som skal fylles ut, skrives ut, underskrives og lastes opp i mappen igjen.</t>
  </si>
  <si>
    <t>Inniheldur umsóknareyðublað til að fylla inn, prenta út, undirrita og vista aftur í möppuna</t>
  </si>
  <si>
    <t>Innehåller ansökningsformulär som ska fyllas i, skrivas ut, undertecknas och läggas tillbaka i mappen</t>
  </si>
  <si>
    <t>Sisältää hakemuslomakkeen, joka on täytettävä tulostettava, allekirjoitettava ja lisättävä takaisin tiedostoon.</t>
  </si>
  <si>
    <t>02 Checklists and calculations (Tjeklister og beregninger)</t>
  </si>
  <si>
    <t>02 Checklists and calculations</t>
  </si>
  <si>
    <t>02 Checklists and calculations (Sjekkliste og beregninger)</t>
  </si>
  <si>
    <t>02 Tékklistar og útreikningar</t>
  </si>
  <si>
    <t>02 Checklists and calculations (Checklistor och beräkningar)</t>
  </si>
  <si>
    <t>O2 Checklists and calculations (Tarkastuslistat ja laskelmat)</t>
  </si>
  <si>
    <t>Hvor du finder dette regneark til at udfylde. Øvrige beregninger og dukumentation uploades til mappe 03.</t>
  </si>
  <si>
    <t>Where you will find this spreadsheet to be filled in. Dine ovrige beregninger og anden dokumentation lægges i mappe 03.</t>
  </si>
  <si>
    <t>Hvor du finner dette regnearket som skal fylles ut. Øvrige beregninger og dokumentasjon lastes opp i mappe 03.</t>
  </si>
  <si>
    <t>Hér finnurðu töflureikninn sem hægt er að fylla inn. Þínir eigin útreikningar og önnur gögn vistast í möppu 03</t>
  </si>
  <si>
    <t>Innehåller detta kalkylark att fylla i. Övriga beräkningar och dokumentation laddas upp i mapp 03.</t>
  </si>
  <si>
    <t>Sisältää täytettävän taulukkolaskennan. Omat laskennat ja muu dokumentaatiot tiedostoon O3.</t>
  </si>
  <si>
    <t>03 Documentation (Dokumentation)</t>
  </si>
  <si>
    <t>03 Documentation</t>
  </si>
  <si>
    <t>03 Documentation (Dokumentasjon)</t>
  </si>
  <si>
    <t>03 Gögn</t>
  </si>
  <si>
    <t>O3 Dokumentation (Dokumentaatio)</t>
  </si>
  <si>
    <t>Hvor alt relevant dokumentation uploades i de relevante undermapper:</t>
  </si>
  <si>
    <t>Where all relevant documentation is uploaded in the sub-folder structure:</t>
  </si>
  <si>
    <t>Hvor all relevant dokumentasjon lastes opp i de tilhørende undermapper:</t>
  </si>
  <si>
    <t>Þar sem öll viðeigandi skjöl eiga að vistast í undirmöppur</t>
  </si>
  <si>
    <t>Var all relevant dokumentation laddas upp i relevanta undermappar:</t>
  </si>
  <si>
    <t xml:space="preserve">Kaikki asiaan liittyvät dokumentit ladataan alatiedostoihin: </t>
  </si>
  <si>
    <t>a) m2 cleaning (Rengjort areal)</t>
  </si>
  <si>
    <t>a) m2 cleaning</t>
  </si>
  <si>
    <t>a) Fjöldi fermetra sem eru þrifnir</t>
  </si>
  <si>
    <t>a) m2 cleaning (städad areal)</t>
  </si>
  <si>
    <t>a) m2 cleaning (siivottu pinta-ala)</t>
  </si>
  <si>
    <t>Til dokumentation vedrørende opgørelsen af det årlige rengjorte areal.</t>
  </si>
  <si>
    <t>For documentation related to the calculation of annually cleaned area (normal cleaning)</t>
  </si>
  <si>
    <t xml:space="preserve">For dokumentasjon relatert til beregning av årlig rengjort areal </t>
  </si>
  <si>
    <t>Fyrir gögn sem tengjast útreikningum á ræstum fermetrum (almenn þrif)</t>
  </si>
  <si>
    <t>För dokumentation om beräkningen av städad areal per år.</t>
  </si>
  <si>
    <t>Vuosittain siivotun pinta-alan laskennan dokumentointiin</t>
  </si>
  <si>
    <t>b) Chemicals (Kemikalier)</t>
  </si>
  <si>
    <t>b) Chemicals</t>
  </si>
  <si>
    <t>b) Chemicals (Kjemikalier)</t>
  </si>
  <si>
    <t>b) Efnavara</t>
  </si>
  <si>
    <t>b) Chemicals (Kemikaalit)</t>
  </si>
  <si>
    <t>Til dokumentation vedrørende brugen af kemikalier</t>
  </si>
  <si>
    <t>For documentation related to the use of chemicals</t>
  </si>
  <si>
    <t>For dokumentasjon vedrørende bruk av kjemikalier</t>
  </si>
  <si>
    <t>Fyrir gögn sem tengast efnanotkun</t>
  </si>
  <si>
    <t>För dokumentation om användning av kemikalier</t>
  </si>
  <si>
    <t>Käytettäviin kemikaaleihin liittyvä dokumentaatio</t>
  </si>
  <si>
    <t>c) Transportation (Transport)</t>
  </si>
  <si>
    <t>c) Transportation</t>
  </si>
  <si>
    <t>c) Samgöngur</t>
  </si>
  <si>
    <t>c) Transportation (Kuljetukset)</t>
  </si>
  <si>
    <t>Til dokumentation vedrørende biler/køretøjer og brændstofforbrug</t>
  </si>
  <si>
    <t>For documentation related to vehicles and fuel consumption</t>
  </si>
  <si>
    <t>For dokumentasjon av biler og drivstofforbruk</t>
  </si>
  <si>
    <t>Fyrir gögn sem tengjast bílum og eldsneytisnotkun</t>
  </si>
  <si>
    <t>För dokumentation om bilar/fordon och förbrukning av drivmedel</t>
  </si>
  <si>
    <t>Autoihin/ajoneuvoihin sekä käytettäviin polttoaineisiin liittyvä dokumentointi</t>
  </si>
  <si>
    <t>d) Consumption of bags (Forbrug af affaldsposer)</t>
  </si>
  <si>
    <t>d) Consumption of bags</t>
  </si>
  <si>
    <t>d) Forbruk av avfallsposer</t>
  </si>
  <si>
    <t>d) Pokanotkun</t>
  </si>
  <si>
    <t>d) Consumption of bags (Förbrukning av soppåsar)</t>
  </si>
  <si>
    <t>d) Consumption of bags (Jätepussien kulutus)</t>
  </si>
  <si>
    <t>d) Waste (Affald)</t>
  </si>
  <si>
    <t>Til dokumentation og beregninger vedrørende forbrug af affaldsposer.</t>
  </si>
  <si>
    <t>For documentation and calculations related to the use of waste bags.</t>
  </si>
  <si>
    <t>For dokumentasjon og beregning av avfallsposeforbruk.</t>
  </si>
  <si>
    <t>Fyrir gögn sem tengjast notkun poka</t>
  </si>
  <si>
    <t>För dokumentation och beräkningar om förbrukning av soppåsar.</t>
  </si>
  <si>
    <t>Jätepussien kulutukseen liittyvä dokumentaatio ja laskenta</t>
  </si>
  <si>
    <t>e) Ecolabelled products and services (Indkøb af miljømærkede produkter og tjenester)</t>
  </si>
  <si>
    <t>e) Ecolabelled products and services</t>
  </si>
  <si>
    <t>e) Miljømerkede produkter og tjenester</t>
  </si>
  <si>
    <t>e) Umhverfismerkt innkaup</t>
  </si>
  <si>
    <t>e) Ecolabelled products and services (Inköp av miljömärkta produkter och tjänster)</t>
  </si>
  <si>
    <t>e)  Ecolabelled products and services (Ympäristömerkityt tuotteet ja palvelut)</t>
  </si>
  <si>
    <t>e) Ecolabelled products (Indkøb af miljømærkede produkter)</t>
  </si>
  <si>
    <t>Til dokumentation og beregninger vedrørende indkøb af pointgivende miljømærkede produkter og tjenester.</t>
  </si>
  <si>
    <t>For documentation and calculations related to tho purchasing of ecolabelled products and services to obtain points.</t>
  </si>
  <si>
    <t>For dokumentasjon og beregning vedrørende innkjøp av miljømerkede produkter</t>
  </si>
  <si>
    <t>Fyrir gögn og útreikninga á umhverfismerktum innkaupum</t>
  </si>
  <si>
    <t>För dokumentation och beräkningar som gäller inköp av poänggivande miljömärkta produkter och tjänster.</t>
  </si>
  <si>
    <t>Ostettujen ympäristömerkittyjen tuotteiden ja palveluiden pisteisiin oikeuttava dokumentaatio ja laskenta</t>
  </si>
  <si>
    <t>Til dokumentation og beregninger vedrørende indkøb af pointgivende miljømærkede produkter.</t>
  </si>
  <si>
    <t>f) Ecolabelled services (Indkøb af miljømærkede serviceydelser)</t>
  </si>
  <si>
    <t>f) Ecolabelled services</t>
  </si>
  <si>
    <t>f) Ecolabelled services (Innkjøp av miljømerkede tjenester)</t>
  </si>
  <si>
    <t>f) Umhverfismerkt þjónusta</t>
  </si>
  <si>
    <t>f) Ecolabelled services (Inköp av miljömärkta tjänster)</t>
  </si>
  <si>
    <t>f) Ecolabelled services (Ostetut ympäristömerkityt palvelut)</t>
  </si>
  <si>
    <t>Til dokumentation og beregninger vedrørende indkøb af pointgivende miljømærkede serviceydelser.</t>
  </si>
  <si>
    <t>For documentation and calculations related to tho purchasing of ecolabelled services to obtain points.</t>
  </si>
  <si>
    <t>For dokumentasjon og beregning vedrørende innkjøp av miljømerkede tjenester.</t>
  </si>
  <si>
    <t>Fyrir gögn og útreikninga á umhverfismerktri þjónustu</t>
  </si>
  <si>
    <t>För dokumentation och beräkningar som gäller inköp av poänggivande miljömärkta tjänster.</t>
  </si>
  <si>
    <t xml:space="preserve">Ostettujen ympäristömerkittyjen palveluiden pisteisiin oikeuttava dokumentaatio ja laskenta </t>
  </si>
  <si>
    <t>f) Cleaning quality (Rengøringskvalitet)</t>
  </si>
  <si>
    <t>f) Cleaning quality</t>
  </si>
  <si>
    <t>f) Cleaning quality (Rengjøringskvalitet)</t>
  </si>
  <si>
    <t>f) Gæði þjónustunnar (gæði ræstinga)</t>
  </si>
  <si>
    <t>f) Cleaning quality (Städkvalitet)</t>
  </si>
  <si>
    <t>f) Cleaning quality (Siivouksen laatu)</t>
  </si>
  <si>
    <t>g) Cleaning quality (Rengøringskvalitet)</t>
  </si>
  <si>
    <t>Til dokumentation vedrørende skriftlige arbejdsinstruktioner og opfølgning på rengøringskvalitet.</t>
  </si>
  <si>
    <t>For documentation in relation to written work instructions and follow up on cleaning quality.</t>
  </si>
  <si>
    <t>For dokumentasjon av skriftlige arbeidsinstruksjoner og oppfølging av rengjøringskvalitet.</t>
  </si>
  <si>
    <t>Fyrir gögn sem tengjast skriflegum verkleiðbeiningum og eftirfylgni á gæðum</t>
  </si>
  <si>
    <t>För dokumentation som gäller skriftliga arbetsinstruktioner och uppföljning av städkvalitet.</t>
  </si>
  <si>
    <t>Kirjallisten työohjeiden ja siivouksen laadun dokumentaatio</t>
  </si>
  <si>
    <t>h) Quality management (Kvalitetsstyring)</t>
  </si>
  <si>
    <t>h) Quality management</t>
  </si>
  <si>
    <t>h) Gæðakerfi</t>
  </si>
  <si>
    <t>h) Quality management (Kvalitetsstyrning)</t>
  </si>
  <si>
    <t>h) Quality management (Laadunhallinta)</t>
  </si>
  <si>
    <t>Til dokumentation for kvalitetsstyring.</t>
  </si>
  <si>
    <t>For documentation related to quality management.</t>
  </si>
  <si>
    <t>For dokumentasjon av kvalitetsstyring.</t>
  </si>
  <si>
    <t>Fyrir gögn sem tengjast gæðakerfi</t>
  </si>
  <si>
    <t>För dokumentation om kvalitetsstyrning.</t>
  </si>
  <si>
    <t>Laadunhallinnan dokumentaatio</t>
  </si>
  <si>
    <t>g) Ethical requirements (Etiske krav)</t>
  </si>
  <si>
    <t>g) Ethical requirements</t>
  </si>
  <si>
    <t>g) Siðferðislegar kröfur</t>
  </si>
  <si>
    <t>g) Ethical requirements (Etiska krav)</t>
  </si>
  <si>
    <t>g) Ethical requirements (Eettiset vaatimukset)</t>
  </si>
  <si>
    <t>i) Ethical requirements (Etiske krav)</t>
  </si>
  <si>
    <t>Til dokumentation for ansøgers overholdelse af Svanes etiske krav.</t>
  </si>
  <si>
    <t>For documentation related to the applicant's compliance with the ethical requirements.</t>
  </si>
  <si>
    <t>Dokumentasjon som viser at søker overholder Svanes etiske krav.</t>
  </si>
  <si>
    <t>Gögn sem sýna fram á að umsækjandi uppfylli siðferðislegar kröfur Svansins</t>
  </si>
  <si>
    <t>För dokumentation som visar att den sökande uppfyller Svanens etiska krav.</t>
  </si>
  <si>
    <t>Dokumentaatio, joka osoittaa hakijan täyttävän Joutsenmerkin eettiset vaatimukset</t>
  </si>
  <si>
    <t>j) Training of staff (Uddannelse af personale)</t>
  </si>
  <si>
    <t>j) Training of staff</t>
  </si>
  <si>
    <t>j) Training of staff (Opplæring av personale)</t>
  </si>
  <si>
    <t>j) Starfsþjálfun</t>
  </si>
  <si>
    <t>j) Training of staff (Utbildning av personal)</t>
  </si>
  <si>
    <t>j) Training of staff (Henkilöstön koulutus)</t>
  </si>
  <si>
    <t>Til dokumentation af planer for oplæring af personale.</t>
  </si>
  <si>
    <t>For documentation related to the training of staff.</t>
  </si>
  <si>
    <t>Dokumentasjon av planer for opplæringen</t>
  </si>
  <si>
    <t>Gögn sem varða þjálfun starfsfólks</t>
  </si>
  <si>
    <t>För dokumentation om planer på utbildning av personal.</t>
  </si>
  <si>
    <t>Dokumentaatio henkilöstön koulutuksesta ja sen suunnittelusta</t>
  </si>
  <si>
    <t>k)  Sub-suppliers (Underleverandører)</t>
  </si>
  <si>
    <t>k) Sub-suppliers</t>
  </si>
  <si>
    <t>k) Birgjar</t>
  </si>
  <si>
    <t>k)  Sub-suppliers (Underleverantörer)</t>
  </si>
  <si>
    <t>k)  Sub-suppliers (Alihankkijat)</t>
  </si>
  <si>
    <t>k) Sub-contractors (Underleverandører)</t>
  </si>
  <si>
    <t>Til dokumentation i forhold til underleverandørers overholdelse af krav.</t>
  </si>
  <si>
    <t>For documentation related to compliance of sub-suppliers</t>
  </si>
  <si>
    <t>Dokumentasjon i forhold til underleverandørers krav.</t>
  </si>
  <si>
    <t>Gögn um kröfur til birgja</t>
  </si>
  <si>
    <t>För dokumentation som gäller hur underleverantörer uppfyller kraven.</t>
  </si>
  <si>
    <t xml:space="preserve">Alihankkijoille asetettuihin vaatimuksiin liittyvä dokumentaatio </t>
  </si>
  <si>
    <t>Mappenavn og link til mappe</t>
  </si>
  <si>
    <t>Folder name and link</t>
  </si>
  <si>
    <t>Mappenavn og lenke til mappe</t>
  </si>
  <si>
    <t>Nafn möppu og linkur í möppu</t>
  </si>
  <si>
    <t>Mappens namn och länk till mapp</t>
  </si>
  <si>
    <t>Tiedoston nimi ja linkki tiedostoon</t>
  </si>
  <si>
    <t>Mappenavn</t>
  </si>
  <si>
    <t>Beskrivelse</t>
  </si>
  <si>
    <t>Folder description</t>
  </si>
  <si>
    <t>Lýsing</t>
  </si>
  <si>
    <t>Beskrivning</t>
  </si>
  <si>
    <t xml:space="preserve">Kuvaus  </t>
  </si>
  <si>
    <t>Årlig omsætning for den miljømærkede service</t>
  </si>
  <si>
    <t>Anual turnover of the ecolabelled service</t>
  </si>
  <si>
    <t>Årlig omsetning av den miljømerkede tjeneste</t>
  </si>
  <si>
    <t>Árleg velta umhverfisvottaðrar þjónustu</t>
  </si>
  <si>
    <t>Årlig omsättning för den miljömärkta tjänsten</t>
  </si>
  <si>
    <t>Ympäristömerkityn palvelun vuosittainen liikevaihto</t>
  </si>
  <si>
    <t>Valuta</t>
  </si>
  <si>
    <t>Currency</t>
  </si>
  <si>
    <t>Gjaldmiðill</t>
  </si>
  <si>
    <t>Valuutta</t>
  </si>
  <si>
    <t>Underleverandører, Almindelig rengøring</t>
  </si>
  <si>
    <t>Sub-suppliers, Ordinary Cleaning</t>
  </si>
  <si>
    <t>Underleverandører, vanlig rengøring</t>
  </si>
  <si>
    <t>Verktakar, ræstingar</t>
  </si>
  <si>
    <t>Underleverantörer, vanlig städning</t>
  </si>
  <si>
    <t>Alihankkijat, tavallinen siivous</t>
  </si>
  <si>
    <t>Underleverandører, Vinduespolering</t>
  </si>
  <si>
    <t>Sub-suppliers, Window Cleaning</t>
  </si>
  <si>
    <t>Underleverandører, vindusvask</t>
  </si>
  <si>
    <t>Verktakar, gluggaþvottur</t>
  </si>
  <si>
    <t>Underleverantörer, fönsterputsning</t>
  </si>
  <si>
    <t>Alihankkijat, ikkunanpesu</t>
  </si>
  <si>
    <t>Company Name</t>
  </si>
  <si>
    <t>Registreringsnummer (CVR-nummer)</t>
  </si>
  <si>
    <t>Company registration ID</t>
  </si>
  <si>
    <t>Organisasjonsnummer</t>
  </si>
  <si>
    <t>Kennitala fyrirtækis</t>
  </si>
  <si>
    <t>Registreringsnummer (VAT-nummer)</t>
  </si>
  <si>
    <t>LY-numero</t>
  </si>
  <si>
    <t>Kontaktperson</t>
  </si>
  <si>
    <t>Contact person</t>
  </si>
  <si>
    <t>Tengiliður fyrirtækis</t>
  </si>
  <si>
    <t>Yhteyshenkilö</t>
  </si>
  <si>
    <t>Kun arbejdskraft (sæt "x")</t>
  </si>
  <si>
    <t>Workforce only (mark with "x")</t>
  </si>
  <si>
    <t>Kun arbeidskraft (sett x)</t>
  </si>
  <si>
    <t>Eingöngu vinnnuafl (merktu með "x")</t>
  </si>
  <si>
    <t>Levererar endast arbetskraft (sätt ”x”)</t>
  </si>
  <si>
    <t>Ainoastaan työntekijät (merkitse "X")</t>
  </si>
  <si>
    <t>Årlig omsætning fra service leveret af underleverandøren</t>
  </si>
  <si>
    <t>Annual turnover from service supplied by the sub-supplier</t>
  </si>
  <si>
    <t>Andel av den årlige omsetning levert av underleverandør</t>
  </si>
  <si>
    <t>Árleg velta sem hægt er að rekja til vinnu verktaka</t>
  </si>
  <si>
    <t>Årlig omsättning av tjänst som utförs av underleverantören</t>
  </si>
  <si>
    <t>Alihankkijan palveluiden vuosittainen liikevaihto</t>
  </si>
  <si>
    <t>Link til rutiner, der skal sikre overholdelse af doreringskrav og tilgægelighed af doseringsanordninger</t>
  </si>
  <si>
    <t>Link to routines for ensuring correct dosage and availability of dosage equipment</t>
  </si>
  <si>
    <t>Lenke til rutiner for å sikre korrekt dosering og tilgjengelighet av doseringsanordninger</t>
  </si>
  <si>
    <t>Linkar á vinnuferla um skammtastærð og aðgengi að skömmtunarbúnaði</t>
  </si>
  <si>
    <t>Länk till rutiner som ska säkerställa att krav på dosering uppfylls och att doseringsanordningar finns tillgängliga</t>
  </si>
  <si>
    <t>Linkki menetelmiin, joilla taataan oikea annostelu ja annostelulaitteistojen saatavuus:</t>
  </si>
  <si>
    <t>Kemikalier til vask eksternt ifm.vinduespolering</t>
  </si>
  <si>
    <t>Chemicals for external laundering related to window cleaning</t>
  </si>
  <si>
    <t>?</t>
  </si>
  <si>
    <t>Efnavara fyrir aðkeypta þvottaþjónustu tengda gluggaþvotti</t>
  </si>
  <si>
    <t>Kemikalier för extern tvätteritjänst vid fönsterputsning</t>
  </si>
  <si>
    <t>Ulkoisen pesulapalvelun kemikaalit liittyen ikkunanpesuun</t>
  </si>
  <si>
    <t>Liter for perioden</t>
  </si>
  <si>
    <t>Litres for the period</t>
  </si>
  <si>
    <t>Liter i perioden</t>
  </si>
  <si>
    <t>Lítrar á tímabilinu</t>
  </si>
  <si>
    <t>Liter för perioden</t>
  </si>
  <si>
    <t>Litrat ajanjaksolla</t>
  </si>
  <si>
    <t>mikroliter/m2</t>
  </si>
  <si>
    <t>microlitres/m2</t>
  </si>
  <si>
    <t>Mikroliter/m2</t>
  </si>
  <si>
    <t>míkrólítrar/m2</t>
  </si>
  <si>
    <t>Mikrolitraa/m2</t>
  </si>
  <si>
    <t>Kemikalieforbrug, total:</t>
  </si>
  <si>
    <t>Chemical consumption, total:</t>
  </si>
  <si>
    <t>Kjemikalieforbruk, totalt:</t>
  </si>
  <si>
    <t>Efnanotkun, samtals:</t>
  </si>
  <si>
    <t>Kemikalieförbrukning, totalt:</t>
  </si>
  <si>
    <t>Kemikaalien kulutus yhteensä:</t>
  </si>
  <si>
    <t>Kemikalieforbrug:</t>
  </si>
  <si>
    <t>Heraf internt (ekskl. gulvpolish o. lign.):</t>
  </si>
  <si>
    <t>Of which internal (excl. floor care)</t>
  </si>
  <si>
    <t>- Hvorav internt (eksklusiv gulvpolish og lignende):</t>
  </si>
  <si>
    <t xml:space="preserve"> - Þar af umhverfismerkt (fyrir utan gólfefni)</t>
  </si>
  <si>
    <t>Varav internt (exlu. Golvvård)</t>
  </si>
  <si>
    <t>Joista omaan käyttöön (ei lattianhoitotuotteet)</t>
  </si>
  <si>
    <t>- Heraf miljømærket:</t>
  </si>
  <si>
    <t>- Heraf miljømærket (ekskl. gulvpleje):</t>
  </si>
  <si>
    <t>%-miljømærket:</t>
  </si>
  <si>
    <t>% ecolabelled:</t>
  </si>
  <si>
    <t>% miljømerket:</t>
  </si>
  <si>
    <t>% umhverfismerkt</t>
  </si>
  <si>
    <t>% miljömärkt:</t>
  </si>
  <si>
    <t>% ympäristömerkittyä</t>
  </si>
  <si>
    <t>%-miljømærket &gt;25mikroliter/m2:</t>
  </si>
  <si>
    <t>%-ecolabelled &gt;25microlitres/m2:</t>
  </si>
  <si>
    <t>% miljømerket &gt; 25 mikroliter/m2:</t>
  </si>
  <si>
    <t>% umhverfismerkt &gt;25míkrólítrar/m2</t>
  </si>
  <si>
    <t>% miljömärkt &gt; 25 mikroliter/m2:</t>
  </si>
  <si>
    <t>% ympäristömerkittyä &gt; 25 mikrolitraa/m2:</t>
  </si>
  <si>
    <t>- Opgørelse vedrørende transport</t>
  </si>
  <si>
    <t>- Specification of transportation</t>
  </si>
  <si>
    <t>- Spesifikasjon av transport</t>
  </si>
  <si>
    <t xml:space="preserve"> - Lýsing á samgöngum</t>
  </si>
  <si>
    <t>Beräkningar som gäller transport</t>
  </si>
  <si>
    <t>Kuljetusten laskelmat</t>
  </si>
  <si>
    <t>Angivelse af køretøjer i forbindelse med almindelig rengøring</t>
  </si>
  <si>
    <t>Listing of vehicles in relation to normal cleaning</t>
  </si>
  <si>
    <t>Liste over biler som benyttes i forbindelse med vanlig rengjøring</t>
  </si>
  <si>
    <t>Skráning ökutækja sem notuð eru í ræstingum</t>
  </si>
  <si>
    <t>Uppgifter om fordon som används vid vanlig städning</t>
  </si>
  <si>
    <t>Tavallisessa siivouksessa käytettävät ajoneuvot</t>
  </si>
  <si>
    <t>Biltype</t>
  </si>
  <si>
    <t>Vehicle type</t>
  </si>
  <si>
    <t>Tegund ökutækis</t>
  </si>
  <si>
    <t>Biltyp (frivilligt)</t>
  </si>
  <si>
    <t>Ajoneuvotyyppi (vapaaehtoinen)</t>
  </si>
  <si>
    <t>Personbil</t>
  </si>
  <si>
    <t>Car</t>
  </si>
  <si>
    <t>Einkabíll</t>
  </si>
  <si>
    <t>Henkilöauto</t>
  </si>
  <si>
    <t>Varebil</t>
  </si>
  <si>
    <t>Van</t>
  </si>
  <si>
    <t>Sendiferðabíll</t>
  </si>
  <si>
    <t>Transportbil</t>
  </si>
  <si>
    <t>Pakettiauto</t>
  </si>
  <si>
    <t>Lastbil</t>
  </si>
  <si>
    <t>Truck</t>
  </si>
  <si>
    <t>Lastebil</t>
  </si>
  <si>
    <t>Vörubíll</t>
  </si>
  <si>
    <t>Kuorma-auto</t>
  </si>
  <si>
    <t>Knallert</t>
  </si>
  <si>
    <t>Moped</t>
  </si>
  <si>
    <t>Létt bifhjól</t>
  </si>
  <si>
    <t>Mopo</t>
  </si>
  <si>
    <t>Motorcykel</t>
  </si>
  <si>
    <t>Motor Cycle</t>
  </si>
  <si>
    <t>Motorsykkel</t>
  </si>
  <si>
    <t>Mótórhjól</t>
  </si>
  <si>
    <t>Moottoripyörä</t>
  </si>
  <si>
    <t>Cykel</t>
  </si>
  <si>
    <t>Cycle</t>
  </si>
  <si>
    <t>Sykkel</t>
  </si>
  <si>
    <t>Hjól</t>
  </si>
  <si>
    <t>Polkupyörä</t>
  </si>
  <si>
    <t>Andet</t>
  </si>
  <si>
    <t>Other</t>
  </si>
  <si>
    <t>Annet</t>
  </si>
  <si>
    <t>Annað</t>
  </si>
  <si>
    <t>Annat</t>
  </si>
  <si>
    <t>Muu</t>
  </si>
  <si>
    <t>Mærke</t>
  </si>
  <si>
    <t>Brand</t>
  </si>
  <si>
    <t>Merke</t>
  </si>
  <si>
    <t>Merki</t>
  </si>
  <si>
    <t>Märke (frivilligt)</t>
  </si>
  <si>
    <t>Merkki (vapaaehtoinen)</t>
  </si>
  <si>
    <t>Model</t>
  </si>
  <si>
    <t>Modell</t>
  </si>
  <si>
    <t>Módel</t>
  </si>
  <si>
    <t>Modell (frivilligt)</t>
  </si>
  <si>
    <t>Malli (vapaaehtoinen)</t>
  </si>
  <si>
    <t>Brændstoftype</t>
  </si>
  <si>
    <t>Fuel type</t>
  </si>
  <si>
    <t>Type drivstoff</t>
  </si>
  <si>
    <t>Tegund eldsneytis</t>
  </si>
  <si>
    <t>Bränsletyp</t>
  </si>
  <si>
    <t>Polttoaine</t>
  </si>
  <si>
    <t>Benzin</t>
  </si>
  <si>
    <t>Petrol</t>
  </si>
  <si>
    <t>bensin</t>
  </si>
  <si>
    <t>Bensín</t>
  </si>
  <si>
    <t>Bensin</t>
  </si>
  <si>
    <t>Bensiini</t>
  </si>
  <si>
    <t>Diesel</t>
  </si>
  <si>
    <t>Dísel</t>
  </si>
  <si>
    <t>Bioethanol</t>
  </si>
  <si>
    <t>Bioetanol</t>
  </si>
  <si>
    <t>Etanól af lífrænum uppruna</t>
  </si>
  <si>
    <t>Bioetanoli</t>
  </si>
  <si>
    <t>Hydrogen</t>
  </si>
  <si>
    <t>Biogas/Natural gas</t>
  </si>
  <si>
    <t>Vetni</t>
  </si>
  <si>
    <t>Vätgas</t>
  </si>
  <si>
    <t>Vetykaasu</t>
  </si>
  <si>
    <t>El</t>
  </si>
  <si>
    <t>Electricity</t>
  </si>
  <si>
    <t>Elektrisitet</t>
  </si>
  <si>
    <t>Rafmagn</t>
  </si>
  <si>
    <t xml:space="preserve">Sähkö </t>
  </si>
  <si>
    <t>km</t>
  </si>
  <si>
    <t>liter</t>
  </si>
  <si>
    <t>litres</t>
  </si>
  <si>
    <t>lítrar</t>
  </si>
  <si>
    <t>litra</t>
  </si>
  <si>
    <t>kubikmeter</t>
  </si>
  <si>
    <t>cubic metres</t>
  </si>
  <si>
    <t>kubikkmeter</t>
  </si>
  <si>
    <t>rúmmetrar</t>
  </si>
  <si>
    <t>kuutiometri</t>
  </si>
  <si>
    <t>kg</t>
  </si>
  <si>
    <t>kWh</t>
  </si>
  <si>
    <t>Euro-klasse + link til dokumentation</t>
  </si>
  <si>
    <t>Euro-class + link to documentation</t>
  </si>
  <si>
    <t>Euronorm + lenke til dokumentasjon</t>
  </si>
  <si>
    <t>EuroClass (linkur á gögn)</t>
  </si>
  <si>
    <t>Euro-klass + länk till dokumentation</t>
  </si>
  <si>
    <t>Euro-luokka + linkki dokumentaatioon</t>
  </si>
  <si>
    <t>Ikke relevant (ikke omfattet af krav)</t>
  </si>
  <si>
    <t>N/A (no requirement for this type of vehicle)</t>
  </si>
  <si>
    <t>Ikke relevant (ikke omfattet av krav)</t>
  </si>
  <si>
    <t>Á ekki við (kröfur ná ekki til)</t>
  </si>
  <si>
    <t>Inte relevant (omfattas inte av krav)</t>
  </si>
  <si>
    <t>Ei olennaista (ei sisälly vaatimukseen)</t>
  </si>
  <si>
    <t>1</t>
  </si>
  <si>
    <t>2</t>
  </si>
  <si>
    <t>3</t>
  </si>
  <si>
    <t>4</t>
  </si>
  <si>
    <t>5 (benzin)</t>
  </si>
  <si>
    <t>5 (bensin)</t>
  </si>
  <si>
    <t>5 (bensín)</t>
  </si>
  <si>
    <t>5 (bensiini)</t>
  </si>
  <si>
    <t>5a (diesel)</t>
  </si>
  <si>
    <t>5a</t>
  </si>
  <si>
    <t>5a (dísel)</t>
  </si>
  <si>
    <t>5b (diesel)</t>
  </si>
  <si>
    <t>5b</t>
  </si>
  <si>
    <t>5b (dísel)</t>
  </si>
  <si>
    <t>6 eller bedre</t>
  </si>
  <si>
    <t>6 or better</t>
  </si>
  <si>
    <t>6 eða betra</t>
  </si>
  <si>
    <t>6 eller bättre</t>
  </si>
  <si>
    <t>6 tai parempi</t>
  </si>
  <si>
    <t>Anvendes til</t>
  </si>
  <si>
    <t>Used for</t>
  </si>
  <si>
    <t>Brukes til</t>
  </si>
  <si>
    <t>Notað í</t>
  </si>
  <si>
    <t xml:space="preserve">Används till (frivilligt) </t>
  </si>
  <si>
    <t>Käytetään (vapaaehtoinen)</t>
  </si>
  <si>
    <t>Registreringsnummer</t>
  </si>
  <si>
    <t>Registration number</t>
  </si>
  <si>
    <t>Bílnúmer</t>
  </si>
  <si>
    <t>Regnr (frivilligt)</t>
  </si>
  <si>
    <t>Rekisterinumero</t>
  </si>
  <si>
    <t>Kørte km i perioden</t>
  </si>
  <si>
    <t>Driven km for the period</t>
  </si>
  <si>
    <t>Kjørte km i perioden</t>
  </si>
  <si>
    <t>Eknir kílómetrar á tímabilinu</t>
  </si>
  <si>
    <t xml:space="preserve">Körsträcka under perioden (om ni valt alt A under O12). </t>
  </si>
  <si>
    <t>Ajanjaksolla ajetut kilometrit</t>
  </si>
  <si>
    <t>Brændstofforbrug i perioden (kWh-eq.)</t>
  </si>
  <si>
    <t>Fuel consumption for the period (litres)</t>
  </si>
  <si>
    <t>Drivstofforbruk i perioden (kWh-ekv.)</t>
  </si>
  <si>
    <t>Eldsneytisnotkun á tímabilinu (kWh-eq)</t>
  </si>
  <si>
    <t xml:space="preserve">Förbrukning av drivmedel under perioden </t>
  </si>
  <si>
    <t xml:space="preserve">Ajanjaksolla kulutettu polttoaine </t>
  </si>
  <si>
    <t>Brændstofforbrug i perioden (benzin/diesel-eq.)</t>
  </si>
  <si>
    <t>EURO 5b (5 for benzinbiler) eller bedre (for biler omfattet af krav)</t>
  </si>
  <si>
    <t>EURO 5b (5 for gasoline vehicles) or better (for vehicles included in the requirement)</t>
  </si>
  <si>
    <t>EURO 5b (5 for bensinbiler) eller bedre (for biler omfattet av kravet)</t>
  </si>
  <si>
    <t>EURO 5b (5 fyrir bensínbíla) eða betra (fyrir bíla sem krafan nær til)</t>
  </si>
  <si>
    <t>EURO 5b (5 for bensinbilar) eller bättre (för bilar som omfattas av kravet)</t>
  </si>
  <si>
    <t>EURO 5b (5 bensiinikäyttöiset autot) tai parempi (vaatimukseen sisältyvät ajoneuvot)</t>
  </si>
  <si>
    <t>Andel (antal)</t>
  </si>
  <si>
    <t>Share (number)</t>
  </si>
  <si>
    <t>Andel (antall)</t>
  </si>
  <si>
    <t>Hlutfall (fjöldi)</t>
  </si>
  <si>
    <t>Osuus (määrä)</t>
  </si>
  <si>
    <t>Andel (kørt strækning)</t>
  </si>
  <si>
    <t>Share (driven distance)</t>
  </si>
  <si>
    <t>Andel (kjørt strekning)</t>
  </si>
  <si>
    <t>Hlutfall (keyrðir km)</t>
  </si>
  <si>
    <t>Andel (körsträcka)</t>
  </si>
  <si>
    <t>Osuus (ajetut matkat)</t>
  </si>
  <si>
    <t>kWh/100km</t>
  </si>
  <si>
    <t>kWh/100 km</t>
  </si>
  <si>
    <t>(bensin/diesel)/100 km</t>
  </si>
  <si>
    <t>Liter (benzin/diesel)/100km</t>
  </si>
  <si>
    <t>ml (benzin/diesel)/m2</t>
  </si>
  <si>
    <t>ml (gasoline/diesel)/m2</t>
  </si>
  <si>
    <t>ml (bensin/diesel)/m2</t>
  </si>
  <si>
    <t>ml (bensín/dísel)/m2</t>
  </si>
  <si>
    <t>ml (bensiini/diesel)/m2</t>
  </si>
  <si>
    <t>Angivelse af køretøjer i forbindelse med vinduespolering</t>
  </si>
  <si>
    <t>Listing of vehicles in relation to window cleaning</t>
  </si>
  <si>
    <t>Liste over biler som benyttes i forbindelse med vindusvask</t>
  </si>
  <si>
    <t>Skráning ökutækja sem notuð eru við gluggaþvott</t>
  </si>
  <si>
    <t>Uppgifter om fordon som används vid fönsterputsning</t>
  </si>
  <si>
    <t>Ikkunanpesun yhteydessä käytettävät ajoneuvot</t>
  </si>
  <si>
    <t>Anvendt mængde for perioden (liter) - hvis ukendt, angiv da skabelonværdien</t>
  </si>
  <si>
    <t>Used volume for the period (litres) - if unknown type in the table value</t>
  </si>
  <si>
    <t>Mengde forbrukt i perioden - hvis ukjent, benytt sjablongverdi</t>
  </si>
  <si>
    <t>Eldsneytisnotkun á tímabilinu (lítrar) ef óþekkt, notast við töflugildi</t>
  </si>
  <si>
    <t>Använd volym för perioden (liter) - om okänt, ange schablonvärde</t>
  </si>
  <si>
    <t>Ajanjaksolla käytetty määrä (litraa) - jos ei tietoa, niin anna vakioarvo</t>
  </si>
  <si>
    <t>Vasket mængde for perioden (kg)</t>
  </si>
  <si>
    <t>Laundry volume for the period (kg)</t>
  </si>
  <si>
    <t>Antall kg vasket i perioden</t>
  </si>
  <si>
    <t>Magn þvotts fyrir tímabilið (kg)</t>
  </si>
  <si>
    <t>Tvättad mängd under perioden (kg)</t>
  </si>
  <si>
    <t>Ajanjaksolla pestyt pyykit (kg)</t>
  </si>
  <si>
    <t>Licensnummer, hvis Svanemærket vaskeri (lad stå tom, hvis ikke)</t>
  </si>
  <si>
    <t>Licence number, if ecolabelled laundry (leave blank if not).</t>
  </si>
  <si>
    <t>Lisensnummer, hvis Svanemerket vaskeri</t>
  </si>
  <si>
    <t>Leyfisnúmer ef vottað þvottahús (annars tómt)</t>
  </si>
  <si>
    <t>Licensnummer i det fall tvätteritjänsten är Svanenmärkt (om inte, låt fältet vara tomt)</t>
  </si>
  <si>
    <t>Joutsenmerkityn pesulapalvelun lupanumero (jos ei, niin jätä kenttä tyhjäksi)</t>
  </si>
  <si>
    <t>Eksterne vaskerier</t>
  </si>
  <si>
    <t>External laundries</t>
  </si>
  <si>
    <t>Aðkeypt þvottaþjónusta</t>
  </si>
  <si>
    <t>Externa tvätteritjänster</t>
  </si>
  <si>
    <t>Ulkopuoliset pesulapalvelut</t>
  </si>
  <si>
    <t>Beregnet forbrug (skabelonværdi), hvis ingen forbrugsdata (liter)</t>
  </si>
  <si>
    <t>Calculated consumption, if no data from laundry (litres)</t>
  </si>
  <si>
    <t>Beregnet forbruk, hvis ikke forbruksdata</t>
  </si>
  <si>
    <t>Reiknuð notkun, ef engar upplýsingar frá þvottahúsi (lítrar)</t>
  </si>
  <si>
    <t>Beräknad förbrukning (schablonvärde), om inga förbrukningsuppgifter finns (liter)</t>
  </si>
  <si>
    <t>Laskettu kulutus (vakioarvo), jos ei tietoa pestyjen pyykkien kiloista</t>
  </si>
  <si>
    <t>Kemikalier til brug ved eksternt vaskeri (udfyldes kun hvis vaskeri ikke er Svanemærket)</t>
  </si>
  <si>
    <t>Chemicals used at external laundry (only fill in if laundry is not awarded the Nordic Ecolabel)</t>
  </si>
  <si>
    <t>Kjemikalier til bruk ved eksternt vaskeri (fylles ut kun hvis vaskeriet ikke er Svanemerket)</t>
  </si>
  <si>
    <t>Efnavara notuð af aðkeypti þvottaþjónustu (ef ekki umhverfismerkt)</t>
  </si>
  <si>
    <t>Kemikalier som används vid extern tvätteritjänst (fylls endast i om tvätteritjänsten inte är Svanenmärkt)</t>
  </si>
  <si>
    <t>Ulkoisessa pesulapalvelussa käytettävät kemikaalit (täytetään vain jos pesulapalvelu ei ole Joutsenmerkitty)</t>
  </si>
  <si>
    <t xml:space="preserve">Ekstern vask ifm. vinduespolering og kemikalier hertil </t>
  </si>
  <si>
    <t>External laundering related to window cleaning and relatet chemical consumption</t>
  </si>
  <si>
    <t>Eksterne vaskerier benyttet til vask av vinduskluter/mopper</t>
  </si>
  <si>
    <t>Efnanotkun aðkeyptrar þvottaþjónustu tengd gluggaþvotti</t>
  </si>
  <si>
    <t xml:space="preserve">Extern tvätteritjänst när det gäller fönsterputsning och kemikalier som används </t>
  </si>
  <si>
    <t>Ulkoinen pesulapalvelu liittyen ikkunanpesuun ja siinä käytettäviin kemikaaleihin</t>
  </si>
  <si>
    <t>Beregninger i relation til forbrug af kemikalier</t>
  </si>
  <si>
    <t>Calculation in relation to chemicals</t>
  </si>
  <si>
    <t>Beregninger relatert til forbruk av kjemikalier</t>
  </si>
  <si>
    <t>Útreikningar tengdir efnanotkun</t>
  </si>
  <si>
    <t>Beräkningar som gäller förbrukning av kemikalier</t>
  </si>
  <si>
    <t xml:space="preserve">Kemikaalien käytön laskelmat </t>
  </si>
  <si>
    <t>Neutralt universal­rengørings-middel og håndopvaskemiddel</t>
  </si>
  <si>
    <t>Neutral all purpose cleaners and washing up liquids</t>
  </si>
  <si>
    <t>Nøytralt universal­rengjøringsmiddel og håndoppvaskmiddel</t>
  </si>
  <si>
    <t>Alhliða ræstiefni og uppþvottalögur</t>
  </si>
  <si>
    <t>Allrengöringsmedel och handdiskmedel</t>
  </si>
  <si>
    <t>Yleispuhdistusaineet ja käsiastianpesuaineet</t>
  </si>
  <si>
    <t>Grundrens</t>
  </si>
  <si>
    <t>Heavy-duty cleaners pH 9 – 14</t>
  </si>
  <si>
    <t>Alkalisk grovrengjøringsmiddel</t>
  </si>
  <si>
    <t>Alkalísk hrensiefni (pH 9-14)</t>
  </si>
  <si>
    <t>Grovrengöringsmedel</t>
  </si>
  <si>
    <t>Emäksiset ja vahvasti emäksiset puhdistusaineet (pH 9 - 14)</t>
  </si>
  <si>
    <t>Neutralt/alkalisk sanitets­rengøringsmiddel</t>
  </si>
  <si>
    <t>Cleaners for sanitary facilities (pH 6,5 – 11)</t>
  </si>
  <si>
    <t>Nøytralt/alkalisk sanitærengjøringsmiddel</t>
  </si>
  <si>
    <t>Hlutlaust/alkalískt hreinsiefni fyrir hreinlætisaðstöðu (pH 6,5-11)</t>
  </si>
  <si>
    <t>Neutralt/alkalisk sanitetsrengöringsmedel</t>
  </si>
  <si>
    <t>Saniteettitilojen puhdistusaineet (pH 6,5 - 11)</t>
  </si>
  <si>
    <t>Surt sanitetsren­gøringsmiddel /Kalkbortagningsmiddel</t>
  </si>
  <si>
    <t>Acid cleaner for sanitary facilities /Descaling product</t>
  </si>
  <si>
    <t>Surt sanitærrengjøringsmiddel / Kalkfjerningsmiddel</t>
  </si>
  <si>
    <t>Súr hreinsiefni fyrir hreinlætisaðstöðu (kísilhreinsir)</t>
  </si>
  <si>
    <t>Surt sanitetsrengöringsmedel /Kalkborttagningsmedel</t>
  </si>
  <si>
    <t>Happamat saniteettitilojen puhdistusaineet ja kalkinpoistoaineet</t>
  </si>
  <si>
    <t>Vaskeplejemiddel uden voks</t>
  </si>
  <si>
    <t>Wash-and-shine floor cleaners</t>
  </si>
  <si>
    <t>Vaskepolish</t>
  </si>
  <si>
    <t>Hreinsi- og glansefni fyrir gólf</t>
  </si>
  <si>
    <t>Tvättpolish</t>
  </si>
  <si>
    <t>Lattianhoitoaineet, ei vahaa sisältävät</t>
  </si>
  <si>
    <t>Vaskeplejemiddel med voks</t>
  </si>
  <si>
    <t>Wash-and-wax floor cleaners</t>
  </si>
  <si>
    <t>Vaskevoks</t>
  </si>
  <si>
    <t>Hreinsi- og bónefni fyrir gólf</t>
  </si>
  <si>
    <t>Tvättvax</t>
  </si>
  <si>
    <t>Polymeeria ja vahaa sisältävät lattianhoitoaineet</t>
  </si>
  <si>
    <t>Brun sæbe</t>
  </si>
  <si>
    <t>Brown soap, soap based floor cleaners</t>
  </si>
  <si>
    <t>Grønnsåpe</t>
  </si>
  <si>
    <t>Brúnsápa</t>
  </si>
  <si>
    <t>Grön såpa</t>
  </si>
  <si>
    <t>Saippuapohjaiset puhdistusaineet</t>
  </si>
  <si>
    <t>Spraypoleringmiddel</t>
  </si>
  <si>
    <t>Cleaners for spray buffing</t>
  </si>
  <si>
    <t>Spraypolish</t>
  </si>
  <si>
    <t xml:space="preserve">Fægiefni í brúsa </t>
  </si>
  <si>
    <t>Spraypoleringsmedel</t>
  </si>
  <si>
    <t xml:space="preserve">Spraypuhdistusaineet </t>
  </si>
  <si>
    <t>Imprægneringsmiddel for mopper</t>
  </si>
  <si>
    <t>Impregnants for mop cloth</t>
  </si>
  <si>
    <t>Impregneringsmiddel for mopper</t>
  </si>
  <si>
    <t>Bleytiefni fyrir moppur</t>
  </si>
  <si>
    <t>Impregneringsmedel för moppar</t>
  </si>
  <si>
    <t>Moppien kyllästysaineet</t>
  </si>
  <si>
    <t>Vaskemiddel, flydende</t>
  </si>
  <si>
    <t>Detergents, fluid</t>
  </si>
  <si>
    <t>Tekstilvaskemiddel, flytende</t>
  </si>
  <si>
    <t>Þvottaefni, fljótandi</t>
  </si>
  <si>
    <t xml:space="preserve">Tvättmedel (flytande) </t>
  </si>
  <si>
    <t>Pyykinpesuaineet (nestemäiset)</t>
  </si>
  <si>
    <t>Vaskemiddel</t>
  </si>
  <si>
    <t>Pletfjerningsmiddel</t>
  </si>
  <si>
    <t>Stain removers</t>
  </si>
  <si>
    <t>Flekkfjerningsmiddel</t>
  </si>
  <si>
    <t>Blettahreinsir</t>
  </si>
  <si>
    <t>Fläckborttagningsmedel</t>
  </si>
  <si>
    <t>Tahranpoistoaineet</t>
  </si>
  <si>
    <t>Skurecreme</t>
  </si>
  <si>
    <t>Scouring creams</t>
  </si>
  <si>
    <t>Skurekrem</t>
  </si>
  <si>
    <t>Ræstikrem</t>
  </si>
  <si>
    <t>Skurkräm</t>
  </si>
  <si>
    <t>Hankausaineet</t>
  </si>
  <si>
    <t xml:space="preserve">Grundpolish </t>
  </si>
  <si>
    <t>Sealers, primers</t>
  </si>
  <si>
    <t>Grunnpolish</t>
  </si>
  <si>
    <t>Bóngrunnur</t>
  </si>
  <si>
    <t>Pohjustusvahat</t>
  </si>
  <si>
    <t xml:space="preserve">Gulvpolish </t>
  </si>
  <si>
    <t>Floor finish</t>
  </si>
  <si>
    <t>Gulvpolish</t>
  </si>
  <si>
    <t>Gólfbón</t>
  </si>
  <si>
    <t xml:space="preserve">Golvpolish </t>
  </si>
  <si>
    <t>Lattiavahat</t>
  </si>
  <si>
    <t>Gulvvoks</t>
  </si>
  <si>
    <t>Floor wax</t>
  </si>
  <si>
    <t>Gólfvax</t>
  </si>
  <si>
    <t>Golvvax</t>
  </si>
  <si>
    <t xml:space="preserve">Polish-/voks-fjerner </t>
  </si>
  <si>
    <t>Strippers</t>
  </si>
  <si>
    <t>Polish-/voksfjerningmiddel</t>
  </si>
  <si>
    <t>Bón/vaxleysar</t>
  </si>
  <si>
    <t xml:space="preserve">Polish-/vaxborttagningsmedel </t>
  </si>
  <si>
    <t>Vahanpoistoaineet</t>
  </si>
  <si>
    <t>Skumdemper</t>
  </si>
  <si>
    <t>Defoamers</t>
  </si>
  <si>
    <t>Skumdempingsmidler</t>
  </si>
  <si>
    <t>Froðufellir (antifoam)</t>
  </si>
  <si>
    <t>Skumdämpare</t>
  </si>
  <si>
    <t>Vaahdonestoaineet</t>
  </si>
  <si>
    <t>Vær opmærksom at &lt; end 80% af kemikalier er miljømærkede</t>
  </si>
  <si>
    <t>Be aware of &lt; 80% of all chemicals are ecolabelled</t>
  </si>
  <si>
    <t>Vær oppmerksom på at &lt;80% av kjemikaliene er miljømerket</t>
  </si>
  <si>
    <t>Athugið að &lt; 80% af allri efnavöru er umhverfismerkt</t>
  </si>
  <si>
    <t>Observera att &lt; än 80 % av kemikalierna är miljömärkta</t>
  </si>
  <si>
    <t>Huomaa, että &lt; 80 % kemikaaleista on ympäristömerkittyjä</t>
  </si>
  <si>
    <t>Point (P3):</t>
  </si>
  <si>
    <t>Points (P4):</t>
  </si>
  <si>
    <t>Poeng (P3):</t>
  </si>
  <si>
    <t>Stig (P3)</t>
  </si>
  <si>
    <t>Poäng (P3):</t>
  </si>
  <si>
    <t>Pisteet (P3):</t>
  </si>
  <si>
    <t>Er alle krav på bilag 4 overholdt?</t>
  </si>
  <si>
    <t>Are all requirements on appedix 4 fulfilled?</t>
  </si>
  <si>
    <t>Er alle krav i bilag 4 overholdt?</t>
  </si>
  <si>
    <t>Hafa allar kröfur í Viðauka 4 verið uppfylltar?</t>
  </si>
  <si>
    <t>Är alla krav i bilaga 4 uppfyllda?</t>
  </si>
  <si>
    <t>Täyttyvätkö kaikki liitteen 4 vaatimukset?</t>
  </si>
  <si>
    <t>Ja</t>
  </si>
  <si>
    <t>Yes</t>
  </si>
  <si>
    <t>Já</t>
  </si>
  <si>
    <t>Kyllä</t>
  </si>
  <si>
    <t>Nej</t>
  </si>
  <si>
    <t>No</t>
  </si>
  <si>
    <t>Nei</t>
  </si>
  <si>
    <t xml:space="preserve">Ei  </t>
  </si>
  <si>
    <t>N/A</t>
  </si>
  <si>
    <t>Á ekki við</t>
  </si>
  <si>
    <t>Vær opmærksom på, at O12 ikke er overholdt</t>
  </si>
  <si>
    <t>Be aware of O12 not obeyed</t>
  </si>
  <si>
    <t>Vær oppmerksom på at O12 ikke er overholdt</t>
  </si>
  <si>
    <t>ATH, krafa O12 ekki uppfyllt</t>
  </si>
  <si>
    <t>Var uppmärksam på att O12 inte är uppfyllt</t>
  </si>
  <si>
    <t>Huomaa, että O12 ei ole täyttynyt</t>
  </si>
  <si>
    <t>Link til dokumentation og beregning af brug af affaldsposer</t>
  </si>
  <si>
    <t>Link to documentation and calculation of usage of garbagebags</t>
  </si>
  <si>
    <t>Lenke til dokumentasjon og beregning av avfallsposeforbruk</t>
  </si>
  <si>
    <t>Linkur í gögn og útreikninga á pokanotkun</t>
  </si>
  <si>
    <t>Länk till dokumentation och beräkning av förbrukning av soppåsar</t>
  </si>
  <si>
    <t xml:space="preserve">Linkki jätepussien kulutuksen dokumentaatioon ja laskentaan </t>
  </si>
  <si>
    <t>Posetype</t>
  </si>
  <si>
    <t>Bagtype</t>
  </si>
  <si>
    <t>Tegund af poka</t>
  </si>
  <si>
    <t>Påstyp</t>
  </si>
  <si>
    <t>Pussityyppi</t>
  </si>
  <si>
    <t>Antal pr. år</t>
  </si>
  <si>
    <t>Number per year</t>
  </si>
  <si>
    <t>Antall pr år</t>
  </si>
  <si>
    <t>Fjöldi á ári</t>
  </si>
  <si>
    <t>Antal per år</t>
  </si>
  <si>
    <t>Määrä vuodessa</t>
  </si>
  <si>
    <t>Vægt pr. pose [g] (hvis ukendt, så lad feltet være tomt)</t>
  </si>
  <si>
    <t>Weight per bag [g] (if unknown, leave the field empty)</t>
  </si>
  <si>
    <t>Vekt pr pose (g) (hvis ukjent, la feltet stå åpent)</t>
  </si>
  <si>
    <t>Þyngd/poki (g) (ef ekki þekkt - tómt)</t>
  </si>
  <si>
    <t>Vikt per påse [g] (om okänt, låt fältet vara tomt)</t>
  </si>
  <si>
    <t>Paino per pussi [g] (jos ei tietoa, niin kentän voi jättää tyhjäksi)</t>
  </si>
  <si>
    <r>
      <t>Miligram pr. m</t>
    </r>
    <r>
      <rPr>
        <vertAlign val="superscript"/>
        <sz val="10"/>
        <rFont val="Arial"/>
        <family val="2"/>
      </rPr>
      <t>2</t>
    </r>
  </si>
  <si>
    <t>Miligram per m2</t>
  </si>
  <si>
    <t>Milligram pr m2</t>
  </si>
  <si>
    <t>Milligrömm á m2</t>
  </si>
  <si>
    <t>Milligram per m2</t>
  </si>
  <si>
    <t>Milligrammaa per m2</t>
  </si>
  <si>
    <t>Miligram pr. m2</t>
  </si>
  <si>
    <t>Vær opmærksom på, at O7-O10 ikke er overholdt for kemikalier, hvor der er angivet et forbrug</t>
  </si>
  <si>
    <t>Be aware of the fact O7-O10 aren't fulfilled for chemicals where a used volume is stated</t>
  </si>
  <si>
    <t xml:space="preserve">Vær oppmerksom på at O7-O10 ikke er overholdt, hvor det er oppgitt forbruk </t>
  </si>
  <si>
    <t>Athugaðu að O7-O10 eru ekki uppfylltar þar sem magn efnavöru kemur fram</t>
  </si>
  <si>
    <t>Var uppmärksam på att O7-O10 inte är uppfyllda för kemikalier där förbrukning är angivet</t>
  </si>
  <si>
    <t>Huomaa, että O7-O10 eivät täytä kemikaalien käytön vaatimusta</t>
  </si>
  <si>
    <t>Vær opmærksom på, at O6 ikke er overholdt</t>
  </si>
  <si>
    <t>Be aware of the fact that 06 isn't fulfilled</t>
  </si>
  <si>
    <t>Vær oppmerksom på at O6 ikke er overholdt</t>
  </si>
  <si>
    <t>Athugaðu að O6 er ekki uppfyllt</t>
  </si>
  <si>
    <t>Var uppmärksam på att O6 inte är uppfyllt</t>
  </si>
  <si>
    <t>Huomaa, että O6 ei täytä vaatimusta</t>
  </si>
  <si>
    <t>- Dokumentation af forbrug af poser til affald</t>
  </si>
  <si>
    <t>- Documentation related towaste bags</t>
  </si>
  <si>
    <t>Dokumentasjon av poseforbruk</t>
  </si>
  <si>
    <t xml:space="preserve"> - Gögn tengt sorppokanotkun</t>
  </si>
  <si>
    <t>Dokumentation om förbrukning av påsar</t>
  </si>
  <si>
    <t>Jätepussien kulutuksen dokumentaatio</t>
  </si>
  <si>
    <t>Indtast data i de lyseblå felter for dokumentation og beregning af poser</t>
  </si>
  <si>
    <t>Please fill in data in the light blue fields for documentation and calculation for bags</t>
  </si>
  <si>
    <t>Legg inn data i de lyseblå feltene for dokumentasjon og beregning av poser</t>
  </si>
  <si>
    <t>Fylltu inn ljósbláa reiti fyrir upplýsingar og útreikninga fyrir pokanotkun</t>
  </si>
  <si>
    <t>Fyll i uppgifter i de ljusblå fälten för dokumentation om beräkning av påsar</t>
  </si>
  <si>
    <t>Täytä harmaisiin kenttiin jätepussien laskentaa koskeva dokumentaatio</t>
  </si>
  <si>
    <t>Beregnet vægt pr. år [g]</t>
  </si>
  <si>
    <t>Calculated weight per year [g]</t>
  </si>
  <si>
    <t>Beregnet vekt pr år [g]</t>
  </si>
  <si>
    <t>Útreiknað magn á ári</t>
  </si>
  <si>
    <t>Beräknad vikt per år [g]</t>
  </si>
  <si>
    <t>Laskettu paino per vuosi [g]</t>
  </si>
  <si>
    <t>Beregnet vægt pr. år</t>
  </si>
  <si>
    <t>Point (P1):</t>
  </si>
  <si>
    <t>Points (P1):</t>
  </si>
  <si>
    <t>Poeng (P1):</t>
  </si>
  <si>
    <t>Stig (P1)</t>
  </si>
  <si>
    <t>Poäng (P1):</t>
  </si>
  <si>
    <t>Pisteet (P1):</t>
  </si>
  <si>
    <t>Point (P2):</t>
  </si>
  <si>
    <t>Points (P2):</t>
  </si>
  <si>
    <t>Poeng (P2):</t>
  </si>
  <si>
    <t>Stig (P2)</t>
  </si>
  <si>
    <t>Poäng (P2):</t>
  </si>
  <si>
    <t>Pisteet (P2):</t>
  </si>
  <si>
    <t>Point (P4):</t>
  </si>
  <si>
    <t>Poeng (P4):</t>
  </si>
  <si>
    <t>Stig (P4)</t>
  </si>
  <si>
    <t>Poäng (P4):</t>
  </si>
  <si>
    <t>Pisteet (P4):</t>
  </si>
  <si>
    <t>Maksimalt point (P3 el. P4):</t>
  </si>
  <si>
    <t>Max number of points (P4):</t>
  </si>
  <si>
    <t>Maksimalt antall poeng (P3 eller P4):</t>
  </si>
  <si>
    <t>Hágmark stiga (P3 eða P4)</t>
  </si>
  <si>
    <t>Maximalt antal poäng (P3 el. P4):</t>
  </si>
  <si>
    <t>Maksimipisteet (P3 tai P4):</t>
  </si>
  <si>
    <t>Point (P5):</t>
  </si>
  <si>
    <t>Points (P5):</t>
  </si>
  <si>
    <t>Poeng (P5):</t>
  </si>
  <si>
    <t>Stig (P5)</t>
  </si>
  <si>
    <t>Poäng (P5):</t>
  </si>
  <si>
    <t>Pisteet (P5):</t>
  </si>
  <si>
    <t>Hvis I på samme kontrakt/hos samme kunde gør forskellige ting rent med forskellige frekvenser, så skriv dem ind på flere linjer.</t>
  </si>
  <si>
    <t>If you clean different thing with different frequencies on the same contract or at the same client, use seperate lines to indicate this.
Hvis I på samme kontrakt/hos samme kunde gør forskellige ting rent med forskellige frekvenser, så skriv dem ind på flere linjer.</t>
  </si>
  <si>
    <t xml:space="preserve">Hvis dere rengjør ulike områder med forskjellig frekvens hos samme klient/ på samme kontrakt, oppgi dette på flere linjer. </t>
  </si>
  <si>
    <t xml:space="preserve">Ef tíðni er mismunandi á mismunandi stöðum undir sama þjónustusamning, notaðu mismunandi línur fyrir hverja tíðni. </t>
  </si>
  <si>
    <t>Om ni under samma kontrakt/hos samma kund utför olika städtjänster olika regelbundet ska flera rader användas.</t>
  </si>
  <si>
    <t>Jos erilaisia siivouspalveluita tehdään samalla sopimuksella/samalle asiakkaalla, niin tiedot eritellään useammalle riville.</t>
  </si>
  <si>
    <t>Biodiesel</t>
  </si>
  <si>
    <t>Bíódísel</t>
  </si>
  <si>
    <t>Miljømærket andel af internt forbrug ekskl. gulvpolish o. lign.:</t>
  </si>
  <si>
    <t>Ecolabelled (excl. floorcare products), internal use:</t>
  </si>
  <si>
    <t>Miljømerket andel av internt forbruk (ekslusiv gulvpolish og lignende)</t>
  </si>
  <si>
    <t>Umhverfismerkt, hlutfall af notkun fyrirtækisins (fyrir utan gólfefni)</t>
  </si>
  <si>
    <t xml:space="preserve">Andel miljömärkt (exkl. Golvvårdsmedel och externt tvätteri): </t>
  </si>
  <si>
    <t>Ympäristömerkityt tuotteet omaan käyttöön (ei lattianhoitotuotteet):</t>
  </si>
  <si>
    <t>Internt miljømærket (eksl. gulvmidler):</t>
  </si>
  <si>
    <t>Miljømærket (ekskl. gulvplejemidler) brugt internt:</t>
  </si>
  <si>
    <t>Link til dokumentation af rutiner:</t>
  </si>
  <si>
    <t>Link to documentation of routines:</t>
  </si>
  <si>
    <t>Lenke til dokumentasjon av rutiner:</t>
  </si>
  <si>
    <t>Linkur í gögn tengdum vinnuferlum</t>
  </si>
  <si>
    <t>Länk till dokumentation om rutiner:</t>
  </si>
  <si>
    <t xml:space="preserve">Linkki menetelmien dokumentointiin: </t>
  </si>
  <si>
    <t>Tjeneste, som tilbydes, og som ønskes Svanemærket (f.eks. almindelig rengøring, vinduesvask eller gulvpleje):</t>
  </si>
  <si>
    <t>Service offered that is to be Nordic Ecolabelled:</t>
  </si>
  <si>
    <t>Tjeneste som tilbys og som ønskes svanemerket</t>
  </si>
  <si>
    <t>Þjónusta sem boðið er uppá en er ekki Svansmerkt</t>
  </si>
  <si>
    <t>Erbjudna tjänster som önskas Svanenmärkas (t.ex. vanlig städning, fönsterputsning eller golvvård):</t>
  </si>
  <si>
    <t>Palvelut, joille haetaan Joutsenmerkkiä (esim. tavallinen siivous, ikkunanpesu tai lattianhoito):</t>
  </si>
  <si>
    <t>Tjenester, som tilbydes, der ikke er omfattet af Svanemærkets krav til rengøringstjenester:</t>
  </si>
  <si>
    <t>Services offered that is not covered by the Nordic Ecolabel requirements:</t>
  </si>
  <si>
    <t>Tjeneste som ikke er omfattet av Svanemerkets krav til Rengjøringstjenester:</t>
  </si>
  <si>
    <t>Þjónusta sem boðið er uppá sem Svansvottunin nær ekki til</t>
  </si>
  <si>
    <t>Erbjudna tjänster som inte omfattas av Svanmärkets krav gällande städtjänster:</t>
  </si>
  <si>
    <t>Tarjotut palvelut, jotka eivät kuulu Joutsenmerkkiluvan mukaisiin vaatimuksiin:</t>
  </si>
  <si>
    <t>Type specialrengøring</t>
  </si>
  <si>
    <t>Type of special cleaning and other services, i.e. fruit delivery, technical services, food services and catering</t>
  </si>
  <si>
    <t>Type spesialrengjøring</t>
  </si>
  <si>
    <t>Tegund af sérþrifum</t>
  </si>
  <si>
    <t>Typ av specialstädning</t>
  </si>
  <si>
    <t xml:space="preserve">Erikoissiivouksen tyyppi: </t>
  </si>
  <si>
    <t>Type kunde</t>
  </si>
  <si>
    <t>Customer type</t>
  </si>
  <si>
    <t>Tegund viðskiptavinar</t>
  </si>
  <si>
    <t>Typ av kund</t>
  </si>
  <si>
    <t xml:space="preserve">Asiakastyyppi: </t>
  </si>
  <si>
    <t>Type facilitet/andet</t>
  </si>
  <si>
    <t>Type of facility or others</t>
  </si>
  <si>
    <t>Type facility/annet</t>
  </si>
  <si>
    <t>Tegund húsnæðis/annað</t>
  </si>
  <si>
    <t>Typ av facilitet/annat</t>
  </si>
  <si>
    <t xml:space="preserve">Välinetyyppi/muu: </t>
  </si>
  <si>
    <t>Årlig omsætning for den ikke-miljømærkede service:</t>
  </si>
  <si>
    <t>Annual turnover from the non-ecolabelled service:</t>
  </si>
  <si>
    <t>Årlig omsetning av den ikke-miljømerkede tjeneste</t>
  </si>
  <si>
    <t>Árleg velta fyrir þjónustu sem er ekki umhverfismerkt</t>
  </si>
  <si>
    <t>Årlig omsättning för icke miljömärkta tjänster:</t>
  </si>
  <si>
    <t xml:space="preserve">Ei-ympäristömerkittyjen palvelujen vuosittainen liikevaihto: </t>
  </si>
  <si>
    <t>Antal ansatte totalt:</t>
  </si>
  <si>
    <t>Total number of employees in the company:</t>
  </si>
  <si>
    <t>Antall ansatte totalt:</t>
  </si>
  <si>
    <t>Fjöldi ársverka</t>
  </si>
  <si>
    <t xml:space="preserve">Totalt antal anställda på företaget: </t>
  </si>
  <si>
    <t xml:space="preserve">Työntekijöiden kokonaismäärä: </t>
  </si>
  <si>
    <t>Cirka antal ansatte, som bruger firmabil eller får kørselsgodtgørelse regelmæssigt:</t>
  </si>
  <si>
    <t>Number of vecicles owned by the company used in the ecolabelled service:</t>
  </si>
  <si>
    <t>Ca. antall ansatte som bruker firmabil eller får regelmessig kjøregodktgjørelse</t>
  </si>
  <si>
    <t>Fjöldi starfsmanna (u.þ.b.) sem notar fyrirtækjabíl eða fá reglulega greitt kílómetragjald</t>
  </si>
  <si>
    <t>Ungefärligt antal anställda på miljömärkta tjänsten som använder företagsbil eller regelbundet får reseersättning:</t>
  </si>
  <si>
    <t xml:space="preserve">Yrityksen ajoneuvoa tai omaa autoa työssä käyttävien työntekijöiden arvioitu määrä: </t>
  </si>
  <si>
    <t>Årsværk i administration:</t>
  </si>
  <si>
    <t>Full-time equvivalents in administration:</t>
  </si>
  <si>
    <t>Årsverk i administrasjon:</t>
  </si>
  <si>
    <t>Ársverk í stjórnsýslu/stjórnun</t>
  </si>
  <si>
    <t>Ungefärligt antal anställda inom administration:</t>
  </si>
  <si>
    <t>Kokoaikaisten työntekijöiden määrä hallinnossa:</t>
  </si>
  <si>
    <t>Daglig leder/direktør:</t>
  </si>
  <si>
    <t>Manager/CEO:</t>
  </si>
  <si>
    <t>Daglig leder/ direktør:</t>
  </si>
  <si>
    <t>Yfirmaður ræstinga</t>
  </si>
  <si>
    <t>Verkställande direktör:</t>
  </si>
  <si>
    <t>Toimitusjohtaja:</t>
  </si>
  <si>
    <t>Kontaktperson til Nordisk Miljømærkning:</t>
  </si>
  <si>
    <t>Contact person towards Nordic Ecolabelling:</t>
  </si>
  <si>
    <t xml:space="preserve">Kontaktperson for Nordisk Mijømerkning: </t>
  </si>
  <si>
    <t>Tengiliður við Svaninn</t>
  </si>
  <si>
    <t>Kontaktperson för Nordisk Miljömärkning:</t>
  </si>
  <si>
    <t xml:space="preserve">Pohjoismaisen ympäristömerkinnän yhteyshenkilö: </t>
  </si>
  <si>
    <t>Beskriv ændringer, som er blevet implentering inden for de seneste 12 måneder (som vil kunne påvirke opfyldelsen af kravene for Svanemærkning)</t>
  </si>
  <si>
    <t>Describe changes implemented within the last 12 months that can affect the ability to live up to the Nordic Ecolabel requirements</t>
  </si>
  <si>
    <t>Beskriv forandringer som blitt implementert under de seneste 12 månedene (som vil kunne påvirke oppfyllelsen av Svanemerkingskravene)</t>
  </si>
  <si>
    <t>Lýstu breytingum sem orðið hafa á síðustu 12 mánuðum sem gætu haft áhrif á vottun Svansins</t>
  </si>
  <si>
    <t>Beskriv ändringar som har införts under de senaste 12 månaderna (som kan påverka de krav som krävs för Svanenmärkning)</t>
  </si>
  <si>
    <t>Kuvaa muutoksia, jotka on tehty viimeisten 12 kuukauden aikana ja jotka vaikuttavat Joutsenmerkin vaatimuksiin</t>
  </si>
  <si>
    <t>Beskriv planlagte ændringer samt hvornår de forventes gennemført</t>
  </si>
  <si>
    <t xml:space="preserve">Describe planned changes and when they are scheduled for which could affect the requirements, i.e new vehicles </t>
  </si>
  <si>
    <t>Beskriv planlagte forandringer, samt når de antas å utføres</t>
  </si>
  <si>
    <t>Lýstu breytingum sem liggja fyrir og hvenær farið verður í þær</t>
  </si>
  <si>
    <t>Beskriv planerade ändringar samt när de förväntas genomföras</t>
  </si>
  <si>
    <t>Kuvaa suunniteltuja muutoksia ja milloin niiden odotetaan toteutuvan</t>
  </si>
  <si>
    <t>Plug-in hybridbiler opføres som to linjer i tabellen, hvor hver linje repræsenterer hver brændstoftype, og kørte km skrives kun på en linje.</t>
  </si>
  <si>
    <t>Plug-in hybrid cars is entered as two separate lines representing each fuel type. Total driven km is entered on only one of the two lines.</t>
  </si>
  <si>
    <t>Plug-in hybridbiler føres opp på to linjer i tabellen, hvor hver linje representerer drifstofftype, kjørte km skrives kun på en linje</t>
  </si>
  <si>
    <t>Plug-in hybrid bílar eru skráðir í tvær línur í töflunni, annars vegar rafmagn og hins vegar bensín</t>
  </si>
  <si>
    <t>Plug in-hybridbilar läggs in på två rader i tabellen, en rad för respektive bränsletyp, medan körsträcka enbart skrivs på en rad.</t>
  </si>
  <si>
    <t xml:space="preserve">Verkkovirtaan kytkettävät hybridiautot ilmoitetaan kahdella eri rivillä käytettävän polttoaineen mukaisesti. Ajetut kilometrit ilmoitetaan vain toisella rivillä. </t>
  </si>
  <si>
    <t>Markedsansvarlig:</t>
  </si>
  <si>
    <t>Market responsible:</t>
  </si>
  <si>
    <t>Ábyrgur fyrir markaðssetningu</t>
  </si>
  <si>
    <t>Marknadsansvarig:</t>
  </si>
  <si>
    <t xml:space="preserve">Markkinointivastaava: </t>
  </si>
  <si>
    <t>Opgaver, som udføres af underleverandøren:</t>
  </si>
  <si>
    <t>Tasks performed by the supplier:</t>
  </si>
  <si>
    <t>Oppgaver som utføres av underleverandøren:</t>
  </si>
  <si>
    <t>Verk unnið af verktaka</t>
  </si>
  <si>
    <t>Uppgifter som utförs av underleverantören:</t>
  </si>
  <si>
    <t>Alihankkijan ilmoittamat tiedot:</t>
  </si>
  <si>
    <t>Angiv, om produkter er et sprayprodukt</t>
  </si>
  <si>
    <t>State if the product is a spray product</t>
  </si>
  <si>
    <t>Oppgi om produktet er et sprayprodukt</t>
  </si>
  <si>
    <t>Taktu fram ef varan er sprey</t>
  </si>
  <si>
    <t>Ange om produkten är en sprayprodukt</t>
  </si>
  <si>
    <t>Ilmoita mikäli kyseessä on spraytuote</t>
  </si>
  <si>
    <t>Er spray</t>
  </si>
  <si>
    <t>Is a spray</t>
  </si>
  <si>
    <t>Er sprey</t>
  </si>
  <si>
    <t>Är en sprayprodukt</t>
  </si>
  <si>
    <t>Onko kyseessä spraytuote</t>
  </si>
  <si>
    <t>Hældes på sprayflasker</t>
  </si>
  <si>
    <t>Filled on spray bottles</t>
  </si>
  <si>
    <t>Helles over på sprayflaske</t>
  </si>
  <si>
    <t>Er fyllt á spreyflöskur</t>
  </si>
  <si>
    <t>Hälls på sprayflaskor</t>
  </si>
  <si>
    <t>Täytetäänkö suihkepullot (spray)</t>
  </si>
  <si>
    <t>Vaskemiddel, pulver</t>
  </si>
  <si>
    <t>Detergents, powder</t>
  </si>
  <si>
    <t>Tekstilvaskemiddel, pulver</t>
  </si>
  <si>
    <t>Þvottaefni, duft</t>
  </si>
  <si>
    <t xml:space="preserve">Tvättmedel, pulver </t>
  </si>
  <si>
    <t>Pyykinpesuaineet (jauhemaiset)</t>
  </si>
  <si>
    <t>Frostvæske</t>
  </si>
  <si>
    <t>Anti freeze agent</t>
  </si>
  <si>
    <t>Frostlögur</t>
  </si>
  <si>
    <t>Antifrysvätska</t>
  </si>
  <si>
    <t>Övrigt</t>
  </si>
  <si>
    <t>O1</t>
  </si>
  <si>
    <t>R1</t>
  </si>
  <si>
    <t>Beskrivelse af virksomhed og tjeneste</t>
  </si>
  <si>
    <t>Description of company and service</t>
  </si>
  <si>
    <t>Beskrivelse av bedrift og tjeneste</t>
  </si>
  <si>
    <t>Lýsing á fyrirtæki og þjónustu</t>
  </si>
  <si>
    <t>Beskrivning av företag och tjänst</t>
  </si>
  <si>
    <t>Yrityksen ja palvelun kuvaus</t>
  </si>
  <si>
    <t>O2</t>
  </si>
  <si>
    <t>R2</t>
  </si>
  <si>
    <t>Rengjorte kvadratmeter</t>
  </si>
  <si>
    <t>Cleaning area</t>
  </si>
  <si>
    <t>Þrifnir fermetrar</t>
  </si>
  <si>
    <t>Städade kvadratmeter</t>
  </si>
  <si>
    <t>Siivotut neliömetrit</t>
  </si>
  <si>
    <t>O3</t>
  </si>
  <si>
    <t>R3</t>
  </si>
  <si>
    <t>Information om kemikalier</t>
  </si>
  <si>
    <t>Information concerning chemicals</t>
  </si>
  <si>
    <t>Informasjon om kemikalier</t>
  </si>
  <si>
    <t>Upplýsingar um efnavöru</t>
  </si>
  <si>
    <t>Kemikaalien tiedot</t>
  </si>
  <si>
    <t>Hvis de angivne kemikalier er i pulverform, angiv da mængden i kg. Hvis de er flydende, angives mængden i liter. Beregningsarket tager selv højde for konverteringen i beregningen.</t>
  </si>
  <si>
    <t>If the chemicals are powders, please state the amount in kilograms. If they are liquids, state the amount in litres. The calculation sheet will take the conversion into account in the calculations.</t>
  </si>
  <si>
    <t xml:space="preserve">Hvis de angitte kjemikalier er I pulverform, angi da mengden i kg. Hvis de er flytende, angis mengden i liter. Regnearket tar selv høyde for omregningen. </t>
  </si>
  <si>
    <t>Ef efnin eru í duftformi, vinsamlegast settu inn magnið í kg. Ef efnið er fljótandi, settu inn magnið í lítrum. Töflureiknirinn mun taka tillit til þessa í útreikningum.</t>
  </si>
  <si>
    <t xml:space="preserve">Om kemikalien är i pulverform, ange mängden i kilo. Om den är flytandeform, ange mängden i liter. Beräkningsarket kommer att göra de nödvändiga omräkningarna. </t>
  </si>
  <si>
    <t xml:space="preserve">Jos kemikaali on jauhemuodossa, niin ilmoita määrä kiloissa (kg). Jos kemikaali on nestemuodossa,  niin ilmoita määrä litroissa (l). Laskentataulukko tekee tarvittavat laskutoimitukset. </t>
  </si>
  <si>
    <t>Vinduespudsemiddel</t>
  </si>
  <si>
    <t>Cleaners for windows</t>
  </si>
  <si>
    <t>Vindusvaskemiddel</t>
  </si>
  <si>
    <t>Fönsterputsmedel</t>
  </si>
  <si>
    <t>Ikkunanpesuaineet</t>
  </si>
  <si>
    <t>Opdateret</t>
  </si>
  <si>
    <t>Updated</t>
  </si>
  <si>
    <t>Oppdatert</t>
  </si>
  <si>
    <t>Uppfært</t>
  </si>
  <si>
    <t>Uppdaterad</t>
  </si>
  <si>
    <t>Päivitetty</t>
  </si>
  <si>
    <t>Produkttype</t>
  </si>
  <si>
    <t>Product type</t>
  </si>
  <si>
    <t>Tegund vöru</t>
  </si>
  <si>
    <t>Produkttyp</t>
  </si>
  <si>
    <t>Venjuleg þrif</t>
  </si>
  <si>
    <t>Tavallinen siivous</t>
  </si>
  <si>
    <t>Vaskemidler, pulver</t>
  </si>
  <si>
    <t>Laundry detergents and cleaning products, powder</t>
  </si>
  <si>
    <t>Tvättmedel, pulver</t>
  </si>
  <si>
    <t>Pyykinpesuaineet, jauhe</t>
  </si>
  <si>
    <t>Vinduespudsning</t>
  </si>
  <si>
    <t>Gluggahreinsun</t>
  </si>
  <si>
    <t>Ikkunanpesu</t>
  </si>
  <si>
    <t>Behandlet vann</t>
  </si>
  <si>
    <t>Treated water</t>
  </si>
  <si>
    <t>Meðhöndlað vatn</t>
  </si>
  <si>
    <t>Behandlat vatten</t>
  </si>
  <si>
    <t>Käsitelty vesi</t>
  </si>
  <si>
    <t>Særlig rengøring</t>
  </si>
  <si>
    <t>Special cleaning</t>
  </si>
  <si>
    <t>Spesialrengjøring</t>
  </si>
  <si>
    <t>Sérstök þrif</t>
  </si>
  <si>
    <t>Specialstädning</t>
  </si>
  <si>
    <t>Erikoissiivous</t>
  </si>
  <si>
    <t>Bruges private køretøjer i tjenesten? Hvis ja, hvor mange?</t>
  </si>
  <si>
    <t>Are private vehicles used in the service? If yes, how many?</t>
  </si>
  <si>
    <t>Brukes private kjøretøy i tjenesten? Hvis ja, hvor mange?</t>
  </si>
  <si>
    <t xml:space="preserve">Eru einkabílar notaðir í þjónustunni? Ef já, hversu margir?
</t>
  </si>
  <si>
    <t>Används privata fordon i tjänsten? Om ja, hur många?</t>
  </si>
  <si>
    <t>Käytetäänkö palvelussa yksityisiä ajoneuvoja? Jos kyllä, kuinka monta?</t>
  </si>
  <si>
    <t>Andre relevante oplysninger, du gerne vil dele?</t>
  </si>
  <si>
    <t>Other relevant information you would like to share?</t>
  </si>
  <si>
    <t>Annen relevant informasjon du vil dele?</t>
  </si>
  <si>
    <t>Aðrar viðeigandi upplýsingar sem þú vilt deila?</t>
  </si>
  <si>
    <t>Annan relevant information du vill dela med dig av?</t>
  </si>
  <si>
    <t>Muita olennaisia tietoja, joita haluaisit jakaa?</t>
  </si>
  <si>
    <t>Vaskemidler, flydende</t>
  </si>
  <si>
    <t>Laundry detergents, liquid</t>
  </si>
  <si>
    <t>Vaskemidler, flytende</t>
  </si>
  <si>
    <t>Fljótandi þvottaefni</t>
  </si>
  <si>
    <t>Tvättmedel, flytande</t>
  </si>
  <si>
    <t>Pyykinpesuaineet, nestemäinen</t>
  </si>
  <si>
    <t>Køretøjstyper</t>
  </si>
  <si>
    <t>-&gt;</t>
  </si>
  <si>
    <t>Euroklasse</t>
  </si>
  <si>
    <t>Typer af rengøringsmiddel (This list not in use, Checking verification another way)</t>
  </si>
  <si>
    <t>JA/Nej</t>
  </si>
  <si>
    <t>Spray</t>
  </si>
  <si>
    <t>Fuel Weight</t>
  </si>
  <si>
    <t>kWh-eq.</t>
  </si>
  <si>
    <t>DKK</t>
  </si>
  <si>
    <t>EUR</t>
  </si>
  <si>
    <t>ISK</t>
  </si>
  <si>
    <t>SEK</t>
  </si>
  <si>
    <t>Definition</t>
  </si>
  <si>
    <t>Values</t>
  </si>
  <si>
    <t>Scope</t>
  </si>
  <si>
    <t>Description</t>
  </si>
  <si>
    <t>Variables</t>
  </si>
  <si>
    <t>InputLanguage</t>
  </si>
  <si>
    <t>Workbook</t>
  </si>
  <si>
    <t>User selected language</t>
  </si>
  <si>
    <t>LookupList</t>
  </si>
  <si>
    <t>Points to the table in the sheet sheet "Language"</t>
  </si>
  <si>
    <t>dslkfjsldkf</t>
  </si>
  <si>
    <t>AreaPrYear</t>
  </si>
  <si>
    <t>Takes Area pr year from Worksheet Squaremeter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</si>
</sst>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
    <numFmt numFmtId="166" formatCode="_ * #,##0_ ;_ * \-#,##0_ ;_ * &quot;-&quot;??_ ;_ @_ "/>
    <numFmt numFmtId="167" formatCode="0.0%"/>
    <numFmt numFmtId="168" formatCode="_ * #,##0.0_ ;_ * \-#,##0.0_ ;_ * &quot;-&quot;??_ ;_ @_ "/>
    <numFmt numFmtId="169" formatCode="0.0"/>
  </numFmts>
  <fonts count="42" x14ac:knownFonts="1">
    <font>
      <sz val="11"/>
      <color theme="1"/>
      <name val="Arial"/>
      <family val="2"/>
      <scheme val="minor"/>
    </font>
    <font>
      <sz val="10"/>
      <name val="Arial"/>
      <family val="2"/>
    </font>
    <font>
      <b/>
      <sz val="10"/>
      <name val="Arial"/>
      <family val="2"/>
    </font>
    <font>
      <sz val="10"/>
      <color theme="0"/>
      <name val="Arial"/>
      <family val="2"/>
    </font>
    <font>
      <i/>
      <sz val="10"/>
      <color theme="0"/>
      <name val="Arial"/>
      <family val="2"/>
    </font>
    <font>
      <sz val="10"/>
      <color rgb="FF003057"/>
      <name val="Arial"/>
      <family val="2"/>
    </font>
    <font>
      <sz val="11"/>
      <color rgb="FF003057"/>
      <name val="Arial"/>
      <family val="2"/>
      <scheme val="minor"/>
    </font>
    <font>
      <b/>
      <sz val="12"/>
      <color theme="0"/>
      <name val="Arial"/>
      <family val="2"/>
    </font>
    <font>
      <strike/>
      <sz val="10"/>
      <name val="Arial"/>
      <family val="2"/>
    </font>
    <font>
      <sz val="10"/>
      <color theme="1"/>
      <name val="Arial"/>
      <family val="2"/>
    </font>
    <font>
      <sz val="10"/>
      <color rgb="FFCCD6DD"/>
      <name val="Arial"/>
      <family val="2"/>
    </font>
    <font>
      <u/>
      <sz val="18"/>
      <color rgb="FFCCD6DD"/>
      <name val="Arial"/>
      <family val="2"/>
    </font>
    <font>
      <sz val="11"/>
      <color rgb="FFCCD6DD"/>
      <name val="Arial"/>
      <family val="2"/>
      <scheme val="minor"/>
    </font>
    <font>
      <b/>
      <sz val="12"/>
      <color rgb="FFCCD6DD"/>
      <name val="Arial"/>
      <family val="2"/>
    </font>
    <font>
      <i/>
      <sz val="8"/>
      <color rgb="FFCCD6DD"/>
      <name val="Arial"/>
      <family val="2"/>
    </font>
    <font>
      <i/>
      <sz val="10"/>
      <color rgb="FFCCD6DD"/>
      <name val="Arial"/>
      <family val="2"/>
    </font>
    <font>
      <u/>
      <sz val="11"/>
      <color theme="10"/>
      <name val="Arial"/>
      <family val="2"/>
      <scheme val="minor"/>
    </font>
    <font>
      <u/>
      <sz val="11"/>
      <color rgb="FF003057"/>
      <name val="Arial"/>
      <family val="2"/>
      <scheme val="minor"/>
    </font>
    <font>
      <sz val="11"/>
      <color theme="1"/>
      <name val="Arial"/>
      <family val="2"/>
      <scheme val="minor"/>
    </font>
    <font>
      <vertAlign val="superscript"/>
      <sz val="10"/>
      <name val="Arial"/>
      <family val="2"/>
    </font>
    <font>
      <sz val="11"/>
      <name val="Arial"/>
      <family val="2"/>
      <scheme val="minor"/>
    </font>
    <font>
      <b/>
      <sz val="10"/>
      <color rgb="FFCCD6DD"/>
      <name val="Arial"/>
      <family val="2"/>
    </font>
    <font>
      <sz val="9"/>
      <color indexed="81"/>
      <name val="Tahoma"/>
      <family val="2"/>
    </font>
    <font>
      <b/>
      <sz val="9"/>
      <color indexed="81"/>
      <name val="Tahoma"/>
      <family val="2"/>
    </font>
    <font>
      <sz val="10"/>
      <color rgb="FFCCD6DD"/>
      <name val="Arial"/>
      <family val="2"/>
      <scheme val="minor"/>
    </font>
    <font>
      <u/>
      <sz val="11"/>
      <color rgb="FFCCD6DD"/>
      <name val="Arial"/>
      <family val="2"/>
    </font>
    <font>
      <u/>
      <sz val="11"/>
      <color theme="10"/>
      <name val="Arial"/>
      <family val="2"/>
    </font>
    <font>
      <sz val="11"/>
      <color theme="1"/>
      <name val="Arial"/>
      <family val="2"/>
    </font>
    <font>
      <i/>
      <sz val="11"/>
      <color rgb="FFFF0000"/>
      <name val="Arial"/>
      <family val="2"/>
      <scheme val="minor"/>
    </font>
    <font>
      <b/>
      <sz val="20"/>
      <color theme="0"/>
      <name val="Arial"/>
      <family val="2"/>
    </font>
    <font>
      <b/>
      <u/>
      <sz val="12"/>
      <color rgb="FFCCD6DD"/>
      <name val="Arial"/>
      <family val="2"/>
    </font>
    <font>
      <u/>
      <sz val="10"/>
      <color rgb="FFCCD6DD"/>
      <name val="Arial"/>
      <family val="2"/>
    </font>
    <font>
      <b/>
      <u/>
      <sz val="16"/>
      <color rgb="FFCCD6DD"/>
      <name val="Arial"/>
      <family val="2"/>
    </font>
    <font>
      <sz val="10"/>
      <color rgb="FFCCD6DD"/>
      <name val="Symbol"/>
      <family val="1"/>
      <charset val="2"/>
    </font>
    <font>
      <u/>
      <sz val="11"/>
      <color rgb="FFCCD6DD"/>
      <name val="Arial"/>
      <family val="2"/>
      <scheme val="minor"/>
    </font>
    <font>
      <sz val="10"/>
      <color rgb="FF222222"/>
      <name val="Arial"/>
      <family val="2"/>
    </font>
    <font>
      <sz val="10"/>
      <color theme="6"/>
      <name val="Arial"/>
      <family val="2"/>
    </font>
    <font>
      <u/>
      <sz val="11"/>
      <color theme="0"/>
      <name val="Arial"/>
      <family val="2"/>
      <scheme val="minor"/>
    </font>
    <font>
      <sz val="8"/>
      <name val="Arial"/>
      <family val="2"/>
      <scheme val="minor"/>
    </font>
    <font>
      <i/>
      <sz val="11"/>
      <color rgb="FF7F7F7F"/>
      <name val="Arial"/>
      <family val="2"/>
      <scheme val="minor"/>
    </font>
    <font>
      <i/>
      <sz val="11"/>
      <color rgb="FFCCD6DD"/>
      <name val="Arial"/>
      <family val="2"/>
      <scheme val="minor"/>
    </font>
    <font>
      <i/>
      <sz val="11"/>
      <color rgb="FFCCD6DD"/>
      <name val="Arial"/>
      <family val="2"/>
    </font>
  </fonts>
  <fills count="10">
    <fill>
      <patternFill patternType="none"/>
    </fill>
    <fill>
      <patternFill patternType="gray125"/>
    </fill>
    <fill>
      <patternFill patternType="solid">
        <fgColor rgb="FF003057"/>
        <bgColor indexed="64"/>
      </patternFill>
    </fill>
    <fill>
      <patternFill patternType="solid">
        <fgColor rgb="FFCCD6DD"/>
        <bgColor indexed="64"/>
      </patternFill>
    </fill>
    <fill>
      <patternFill patternType="solid">
        <fgColor rgb="FFF9CCDB"/>
        <bgColor indexed="64"/>
      </patternFill>
    </fill>
    <fill>
      <patternFill patternType="solid">
        <fgColor rgb="FFFFFF00"/>
        <bgColor indexed="64"/>
      </patternFill>
    </fill>
    <fill>
      <patternFill patternType="solid">
        <fgColor rgb="FF78BE20"/>
        <bgColor indexed="64"/>
      </patternFill>
    </fill>
    <fill>
      <patternFill patternType="solid">
        <fgColor theme="6"/>
        <bgColor indexed="64"/>
      </patternFill>
    </fill>
    <fill>
      <patternFill patternType="solid">
        <fgColor theme="8"/>
        <bgColor indexed="64"/>
      </patternFill>
    </fill>
    <fill>
      <patternFill patternType="solid">
        <fgColor rgb="FFFFFFCC"/>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3057"/>
      </left>
      <right/>
      <top style="thin">
        <color rgb="FF003057"/>
      </top>
      <bottom style="thin">
        <color rgb="FF003057"/>
      </bottom>
      <diagonal/>
    </border>
    <border>
      <left/>
      <right style="thin">
        <color rgb="FF003057"/>
      </right>
      <top style="thin">
        <color rgb="FF003057"/>
      </top>
      <bottom style="thin">
        <color rgb="FF003057"/>
      </bottom>
      <diagonal/>
    </border>
    <border>
      <left style="thin">
        <color rgb="FF003057"/>
      </left>
      <right style="thin">
        <color rgb="FF003057"/>
      </right>
      <top style="thin">
        <color rgb="FF003057"/>
      </top>
      <bottom style="thin">
        <color rgb="FF003057"/>
      </bottom>
      <diagonal/>
    </border>
    <border>
      <left style="thin">
        <color rgb="FFCCD6DD"/>
      </left>
      <right style="thin">
        <color rgb="FFCCD6DD"/>
      </right>
      <top style="thin">
        <color rgb="FFCCD6DD"/>
      </top>
      <bottom style="thin">
        <color rgb="FF003057"/>
      </bottom>
      <diagonal/>
    </border>
    <border>
      <left/>
      <right/>
      <top style="thin">
        <color rgb="FF003057"/>
      </top>
      <bottom style="thin">
        <color rgb="FF003057"/>
      </bottom>
      <diagonal/>
    </border>
    <border>
      <left style="thin">
        <color rgb="FF003057"/>
      </left>
      <right style="thin">
        <color rgb="FFCCD6DD"/>
      </right>
      <top style="thin">
        <color rgb="FFCCD6DD"/>
      </top>
      <bottom style="thin">
        <color rgb="FFCCD6DD"/>
      </bottom>
      <diagonal/>
    </border>
    <border>
      <left style="thin">
        <color rgb="FF003057"/>
      </left>
      <right/>
      <top/>
      <bottom/>
      <diagonal/>
    </border>
    <border>
      <left style="thin">
        <color rgb="FFCCD6DD"/>
      </left>
      <right style="thin">
        <color rgb="FFCCD6DD"/>
      </right>
      <top style="medium">
        <color rgb="FFCCD6DD"/>
      </top>
      <bottom style="thin">
        <color rgb="FFCCD6DD"/>
      </bottom>
      <diagonal/>
    </border>
    <border>
      <left style="thin">
        <color rgb="FFCCD6DD"/>
      </left>
      <right style="medium">
        <color rgb="FFCCD6DD"/>
      </right>
      <top style="medium">
        <color rgb="FFCCD6DD"/>
      </top>
      <bottom style="thin">
        <color rgb="FFCCD6DD"/>
      </bottom>
      <diagonal/>
    </border>
    <border>
      <left style="thin">
        <color rgb="FFCCD6DD"/>
      </left>
      <right style="thin">
        <color rgb="FFCCD6DD"/>
      </right>
      <top style="thin">
        <color rgb="FFCCD6DD"/>
      </top>
      <bottom style="thin">
        <color rgb="FFCCD6DD"/>
      </bottom>
      <diagonal/>
    </border>
    <border>
      <left style="thin">
        <color rgb="FFCCD6DD"/>
      </left>
      <right style="medium">
        <color rgb="FFCCD6DD"/>
      </right>
      <top style="thin">
        <color rgb="FFCCD6DD"/>
      </top>
      <bottom style="thin">
        <color rgb="FFCCD6DD"/>
      </bottom>
      <diagonal/>
    </border>
    <border>
      <left/>
      <right style="thin">
        <color rgb="FF003057"/>
      </right>
      <top/>
      <bottom style="thin">
        <color rgb="FF003057"/>
      </bottom>
      <diagonal/>
    </border>
    <border>
      <left style="thin">
        <color rgb="FF003057"/>
      </left>
      <right/>
      <top/>
      <bottom style="thin">
        <color rgb="FF003057"/>
      </bottom>
      <diagonal/>
    </border>
    <border>
      <left/>
      <right style="thin">
        <color rgb="FF003057"/>
      </right>
      <top style="thin">
        <color rgb="FF003057"/>
      </top>
      <bottom/>
      <diagonal/>
    </border>
    <border>
      <left style="thin">
        <color rgb="FF003057"/>
      </left>
      <right/>
      <top style="thin">
        <color rgb="FF003057"/>
      </top>
      <bottom/>
      <diagonal/>
    </border>
    <border>
      <left style="thin">
        <color rgb="FF003057"/>
      </left>
      <right style="thin">
        <color rgb="FF003057"/>
      </right>
      <top/>
      <bottom style="thin">
        <color rgb="FF003057"/>
      </bottom>
      <diagonal/>
    </border>
    <border>
      <left style="thin">
        <color rgb="FF003057"/>
      </left>
      <right style="thin">
        <color rgb="FF003057"/>
      </right>
      <top style="thin">
        <color rgb="FF003057"/>
      </top>
      <bottom/>
      <diagonal/>
    </border>
    <border>
      <left style="thin">
        <color rgb="FFCCD6DD"/>
      </left>
      <right style="thin">
        <color rgb="FFCCD6DD"/>
      </right>
      <top style="thin">
        <color rgb="FFCCD6DD"/>
      </top>
      <bottom/>
      <diagonal/>
    </border>
    <border>
      <left/>
      <right style="thin">
        <color rgb="FFCCD6DD"/>
      </right>
      <top style="thin">
        <color rgb="FFCCD6DD"/>
      </top>
      <bottom/>
      <diagonal/>
    </border>
    <border>
      <left style="thin">
        <color rgb="FFCCD6DD"/>
      </left>
      <right/>
      <top style="thin">
        <color rgb="FFCCD6DD"/>
      </top>
      <bottom/>
      <diagonal/>
    </border>
    <border>
      <left/>
      <right style="thin">
        <color rgb="FFCCD6DD"/>
      </right>
      <top style="thin">
        <color rgb="FFCCD6DD"/>
      </top>
      <bottom style="thin">
        <color rgb="FFCCD6DD"/>
      </bottom>
      <diagonal/>
    </border>
    <border>
      <left/>
      <right style="thin">
        <color rgb="FFCCD6DD"/>
      </right>
      <top/>
      <bottom/>
      <diagonal/>
    </border>
    <border>
      <left style="thin">
        <color rgb="FF003057"/>
      </left>
      <right/>
      <top style="thin">
        <color rgb="FFCCD6DD"/>
      </top>
      <bottom style="thin">
        <color rgb="FFCCD6D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rgb="FF003057"/>
      </bottom>
      <diagonal/>
    </border>
    <border>
      <left/>
      <right/>
      <top style="thin">
        <color rgb="FF003057"/>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style="thin">
        <color indexed="64"/>
      </right>
      <top/>
      <bottom/>
      <diagonal/>
    </border>
    <border>
      <left/>
      <right style="thin">
        <color theme="0"/>
      </right>
      <top/>
      <bottom/>
      <diagonal/>
    </border>
    <border>
      <left style="thin">
        <color rgb="FFCCD6DD"/>
      </left>
      <right/>
      <top style="thin">
        <color rgb="FFCCD6DD"/>
      </top>
      <bottom style="thin">
        <color rgb="FFCCD6DD"/>
      </bottom>
      <diagonal/>
    </border>
    <border>
      <left style="thin">
        <color theme="0"/>
      </left>
      <right style="thin">
        <color rgb="FFCCD6DD"/>
      </right>
      <top/>
      <bottom style="thin">
        <color rgb="FFCCD6DD"/>
      </bottom>
      <diagonal/>
    </border>
    <border>
      <left/>
      <right style="thin">
        <color rgb="FFCCD6DD"/>
      </right>
      <top style="thin">
        <color rgb="FFCCD6DD"/>
      </top>
      <bottom style="thin">
        <color rgb="FF003057"/>
      </bottom>
      <diagonal/>
    </border>
    <border>
      <left style="thin">
        <color theme="0"/>
      </left>
      <right/>
      <top style="thin">
        <color theme="0"/>
      </top>
      <bottom style="thin">
        <color rgb="FFCCD6DD"/>
      </bottom>
      <diagonal/>
    </border>
    <border>
      <left/>
      <right style="thin">
        <color theme="0"/>
      </right>
      <top style="thin">
        <color theme="0"/>
      </top>
      <bottom style="thin">
        <color rgb="FFCCD6DD"/>
      </bottom>
      <diagonal/>
    </border>
    <border>
      <left/>
      <right/>
      <top style="thin">
        <color rgb="FFCCD6DD"/>
      </top>
      <bottom/>
      <diagonal/>
    </border>
    <border>
      <left style="thin">
        <color rgb="FFCCD6DD"/>
      </left>
      <right/>
      <top/>
      <bottom/>
      <diagonal/>
    </border>
    <border>
      <left style="thin">
        <color rgb="FF003057"/>
      </left>
      <right style="thin">
        <color rgb="FFCCD6DD"/>
      </right>
      <top/>
      <bottom style="thin">
        <color rgb="FF003057"/>
      </bottom>
      <diagonal/>
    </border>
    <border>
      <left/>
      <right/>
      <top style="thin">
        <color rgb="FFCCD6DD"/>
      </top>
      <bottom style="thin">
        <color rgb="FFCCD6DD"/>
      </bottom>
      <diagonal/>
    </border>
    <border>
      <left style="thin">
        <color rgb="FF003057"/>
      </left>
      <right style="thin">
        <color rgb="FFCCD6DD"/>
      </right>
      <top style="thin">
        <color rgb="FF003057"/>
      </top>
      <bottom style="thin">
        <color rgb="FF003057"/>
      </bottom>
      <diagonal/>
    </border>
    <border>
      <left/>
      <right/>
      <top/>
      <bottom style="thin">
        <color rgb="FFCCD6DD"/>
      </bottom>
      <diagonal/>
    </border>
  </borders>
  <cellStyleXfs count="6">
    <xf numFmtId="0" fontId="0" fillId="0" borderId="0"/>
    <xf numFmtId="0" fontId="16"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xf numFmtId="0" fontId="18" fillId="9" borderId="32" applyNumberFormat="0" applyFont="0" applyAlignment="0" applyProtection="0"/>
  </cellStyleXfs>
  <cellXfs count="281">
    <xf numFmtId="0" fontId="0" fillId="0" borderId="0" xfId="0"/>
    <xf numFmtId="0" fontId="1" fillId="2" borderId="0" xfId="0" applyFont="1" applyFill="1"/>
    <xf numFmtId="0" fontId="1" fillId="0" borderId="0" xfId="0" applyFont="1"/>
    <xf numFmtId="0" fontId="3" fillId="2" borderId="0" xfId="0" applyFont="1" applyFill="1" applyAlignment="1">
      <alignment horizontal="right"/>
    </xf>
    <xf numFmtId="165" fontId="1" fillId="0" borderId="1" xfId="0" applyNumberFormat="1" applyFont="1" applyBorder="1" applyAlignment="1">
      <alignment shrinkToFit="1"/>
    </xf>
    <xf numFmtId="165" fontId="2" fillId="0" borderId="1" xfId="0" applyNumberFormat="1" applyFont="1" applyBorder="1" applyAlignment="1">
      <alignment shrinkToFit="1"/>
    </xf>
    <xf numFmtId="165" fontId="1" fillId="0" borderId="1" xfId="0" quotePrefix="1" applyNumberFormat="1" applyFont="1" applyBorder="1" applyAlignment="1">
      <alignment shrinkToFit="1"/>
    </xf>
    <xf numFmtId="165" fontId="1" fillId="4" borderId="1" xfId="0" applyNumberFormat="1" applyFont="1" applyFill="1" applyBorder="1" applyAlignment="1">
      <alignment shrinkToFit="1"/>
    </xf>
    <xf numFmtId="0" fontId="1" fillId="3" borderId="4" xfId="0" applyFont="1" applyFill="1" applyBorder="1" applyAlignment="1" applyProtection="1">
      <alignment shrinkToFit="1"/>
      <protection locked="0"/>
    </xf>
    <xf numFmtId="165" fontId="8" fillId="0" borderId="1" xfId="0" applyNumberFormat="1" applyFont="1" applyBorder="1" applyAlignment="1">
      <alignment shrinkToFit="1"/>
    </xf>
    <xf numFmtId="0" fontId="9" fillId="2" borderId="0" xfId="0" applyFont="1" applyFill="1"/>
    <xf numFmtId="165" fontId="1" fillId="0" borderId="1" xfId="0" applyNumberFormat="1" applyFont="1" applyBorder="1" applyAlignment="1">
      <alignment vertical="top" wrapText="1" shrinkToFit="1"/>
    </xf>
    <xf numFmtId="165" fontId="1" fillId="0" borderId="1" xfId="0" applyNumberFormat="1" applyFont="1" applyBorder="1" applyAlignment="1">
      <alignment vertical="top" shrinkToFit="1"/>
    </xf>
    <xf numFmtId="165" fontId="1" fillId="4" borderId="1" xfId="0" applyNumberFormat="1" applyFont="1" applyFill="1" applyBorder="1" applyAlignment="1">
      <alignment vertical="top" shrinkToFit="1"/>
    </xf>
    <xf numFmtId="0" fontId="10" fillId="2" borderId="0" xfId="0" applyFont="1" applyFill="1"/>
    <xf numFmtId="0" fontId="10" fillId="2" borderId="0" xfId="0" applyFont="1" applyFill="1" applyAlignment="1">
      <alignment horizontal="right"/>
    </xf>
    <xf numFmtId="0" fontId="5" fillId="3" borderId="0" xfId="0" applyFont="1" applyFill="1" applyAlignment="1" applyProtection="1">
      <alignment horizontal="right"/>
      <protection locked="0"/>
    </xf>
    <xf numFmtId="166" fontId="9" fillId="2" borderId="0" xfId="2" applyNumberFormat="1" applyFont="1" applyFill="1"/>
    <xf numFmtId="165" fontId="20" fillId="0" borderId="1" xfId="1" applyNumberFormat="1" applyFont="1" applyBorder="1" applyAlignment="1">
      <alignment shrinkToFit="1"/>
    </xf>
    <xf numFmtId="0" fontId="5" fillId="3" borderId="2" xfId="0" applyFont="1" applyFill="1" applyBorder="1" applyProtection="1">
      <protection locked="0"/>
    </xf>
    <xf numFmtId="49" fontId="5" fillId="3" borderId="2" xfId="0" applyNumberFormat="1" applyFont="1" applyFill="1" applyBorder="1" applyProtection="1">
      <protection locked="0"/>
    </xf>
    <xf numFmtId="0" fontId="17" fillId="3" borderId="2" xfId="1" applyFont="1" applyFill="1" applyBorder="1" applyAlignment="1" applyProtection="1">
      <protection locked="0"/>
    </xf>
    <xf numFmtId="0" fontId="0" fillId="0" borderId="0" xfId="0" applyAlignment="1">
      <alignment wrapText="1"/>
    </xf>
    <xf numFmtId="0" fontId="1" fillId="3" borderId="4" xfId="0" applyFont="1" applyFill="1" applyBorder="1" applyAlignment="1" applyProtection="1">
      <alignment horizontal="right" shrinkToFit="1"/>
      <protection locked="0"/>
    </xf>
    <xf numFmtId="0" fontId="6" fillId="2" borderId="24" xfId="0" applyFont="1" applyFill="1" applyBorder="1"/>
    <xf numFmtId="0" fontId="12" fillId="2" borderId="22" xfId="0" applyFont="1" applyFill="1" applyBorder="1"/>
    <xf numFmtId="167" fontId="12" fillId="2" borderId="11" xfId="3" applyNumberFormat="1" applyFont="1" applyFill="1" applyBorder="1" applyAlignment="1"/>
    <xf numFmtId="0" fontId="5" fillId="2" borderId="24" xfId="0" applyFont="1" applyFill="1" applyBorder="1"/>
    <xf numFmtId="0" fontId="4" fillId="2" borderId="0" xfId="0" applyFont="1" applyFill="1" applyAlignment="1">
      <alignment horizontal="right" wrapText="1"/>
    </xf>
    <xf numFmtId="49" fontId="1" fillId="0" borderId="1" xfId="0" applyNumberFormat="1" applyFont="1" applyBorder="1" applyAlignment="1">
      <alignment horizontal="left" shrinkToFit="1"/>
    </xf>
    <xf numFmtId="0" fontId="28" fillId="0" borderId="0" xfId="0" applyFont="1"/>
    <xf numFmtId="0" fontId="9" fillId="4" borderId="4" xfId="0" applyFont="1" applyFill="1" applyBorder="1"/>
    <xf numFmtId="49" fontId="0" fillId="0" borderId="0" xfId="0" applyNumberFormat="1"/>
    <xf numFmtId="0" fontId="28" fillId="0" borderId="0" xfId="0" quotePrefix="1" applyFont="1"/>
    <xf numFmtId="0" fontId="10" fillId="2" borderId="0" xfId="0" applyFont="1" applyFill="1" applyAlignment="1">
      <alignment horizontal="left"/>
    </xf>
    <xf numFmtId="0" fontId="9" fillId="4" borderId="18" xfId="0" applyFont="1" applyFill="1" applyBorder="1"/>
    <xf numFmtId="0" fontId="9" fillId="2" borderId="0" xfId="0" applyFont="1" applyFill="1" applyAlignment="1">
      <alignment horizontal="center"/>
    </xf>
    <xf numFmtId="0" fontId="10" fillId="2" borderId="5" xfId="0" applyFont="1" applyFill="1" applyBorder="1" applyAlignment="1">
      <alignment horizontal="center" wrapText="1"/>
    </xf>
    <xf numFmtId="0" fontId="1" fillId="4" borderId="4" xfId="0" applyFont="1" applyFill="1" applyBorder="1" applyProtection="1">
      <protection locked="0"/>
    </xf>
    <xf numFmtId="166" fontId="1" fillId="3" borderId="4" xfId="2" applyNumberFormat="1" applyFont="1" applyFill="1" applyBorder="1" applyAlignment="1" applyProtection="1">
      <alignment shrinkToFit="1"/>
      <protection locked="0"/>
    </xf>
    <xf numFmtId="0" fontId="9" fillId="3" borderId="4" xfId="0" applyFont="1" applyFill="1" applyBorder="1" applyProtection="1">
      <protection locked="0"/>
    </xf>
    <xf numFmtId="166" fontId="9" fillId="3" borderId="4" xfId="2" applyNumberFormat="1" applyFont="1" applyFill="1" applyBorder="1" applyProtection="1">
      <protection locked="0"/>
    </xf>
    <xf numFmtId="166" fontId="9" fillId="3" borderId="8" xfId="2" applyNumberFormat="1" applyFont="1" applyFill="1" applyBorder="1" applyProtection="1">
      <protection locked="0"/>
    </xf>
    <xf numFmtId="166" fontId="5" fillId="3" borderId="13" xfId="2" applyNumberFormat="1" applyFont="1" applyFill="1" applyBorder="1" applyAlignment="1" applyProtection="1">
      <alignment horizontal="right"/>
      <protection locked="0"/>
    </xf>
    <xf numFmtId="166" fontId="5" fillId="3" borderId="14" xfId="2" applyNumberFormat="1" applyFont="1" applyFill="1" applyBorder="1" applyAlignment="1" applyProtection="1">
      <alignment horizontal="right"/>
      <protection locked="0"/>
    </xf>
    <xf numFmtId="166" fontId="5" fillId="3" borderId="15" xfId="2" applyNumberFormat="1" applyFont="1" applyFill="1" applyBorder="1" applyAlignment="1" applyProtection="1">
      <alignment horizontal="right"/>
      <protection locked="0"/>
    </xf>
    <xf numFmtId="0" fontId="5" fillId="3" borderId="17" xfId="0" applyFont="1" applyFill="1" applyBorder="1" applyProtection="1">
      <protection locked="0"/>
    </xf>
    <xf numFmtId="0" fontId="16" fillId="3" borderId="17" xfId="1" applyFill="1" applyBorder="1" applyAlignment="1" applyProtection="1">
      <protection locked="0"/>
    </xf>
    <xf numFmtId="0" fontId="5" fillId="3" borderId="17" xfId="0" applyFont="1" applyFill="1" applyBorder="1" applyAlignment="1" applyProtection="1">
      <alignment horizontal="center"/>
      <protection locked="0"/>
    </xf>
    <xf numFmtId="166" fontId="5" fillId="3" borderId="17" xfId="2" applyNumberFormat="1" applyFont="1" applyFill="1" applyBorder="1" applyAlignment="1" applyProtection="1">
      <alignment horizontal="right"/>
      <protection locked="0"/>
    </xf>
    <xf numFmtId="0" fontId="5" fillId="3" borderId="4" xfId="0" applyFont="1" applyFill="1" applyBorder="1" applyProtection="1">
      <protection locked="0"/>
    </xf>
    <xf numFmtId="0" fontId="5" fillId="3" borderId="4" xfId="0" applyFont="1" applyFill="1" applyBorder="1" applyAlignment="1" applyProtection="1">
      <alignment horizontal="center"/>
      <protection locked="0"/>
    </xf>
    <xf numFmtId="166" fontId="5" fillId="3" borderId="4" xfId="2" applyNumberFormat="1" applyFont="1" applyFill="1" applyBorder="1" applyAlignment="1" applyProtection="1">
      <alignment horizontal="right"/>
      <protection locked="0"/>
    </xf>
    <xf numFmtId="166" fontId="5" fillId="3" borderId="4" xfId="2" applyNumberFormat="1" applyFont="1" applyFill="1" applyBorder="1" applyAlignment="1" applyProtection="1">
      <protection locked="0"/>
    </xf>
    <xf numFmtId="0" fontId="5" fillId="3" borderId="18" xfId="0" applyFont="1" applyFill="1" applyBorder="1" applyProtection="1">
      <protection locked="0"/>
    </xf>
    <xf numFmtId="0" fontId="5" fillId="3" borderId="18" xfId="0" applyFont="1" applyFill="1" applyBorder="1" applyAlignment="1" applyProtection="1">
      <alignment horizontal="center"/>
      <protection locked="0"/>
    </xf>
    <xf numFmtId="166" fontId="5" fillId="3" borderId="18" xfId="2" applyNumberFormat="1" applyFont="1" applyFill="1" applyBorder="1" applyAlignment="1" applyProtection="1">
      <protection locked="0"/>
    </xf>
    <xf numFmtId="165" fontId="1" fillId="0" borderId="25" xfId="0" applyNumberFormat="1" applyFont="1" applyBorder="1" applyAlignment="1">
      <alignment shrinkToFit="1"/>
    </xf>
    <xf numFmtId="165" fontId="1" fillId="0" borderId="26" xfId="0" applyNumberFormat="1" applyFont="1" applyBorder="1" applyAlignment="1">
      <alignment shrinkToFit="1"/>
    </xf>
    <xf numFmtId="165" fontId="1" fillId="0" borderId="27" xfId="0" applyNumberFormat="1" applyFont="1" applyBorder="1" applyAlignment="1">
      <alignment shrinkToFit="1"/>
    </xf>
    <xf numFmtId="165" fontId="1" fillId="0" borderId="28" xfId="0" applyNumberFormat="1" applyFont="1" applyBorder="1" applyAlignment="1">
      <alignment shrinkToFit="1"/>
    </xf>
    <xf numFmtId="0" fontId="9" fillId="0" borderId="1" xfId="0" applyFont="1" applyBorder="1" applyAlignment="1">
      <alignment vertical="center" wrapText="1"/>
    </xf>
    <xf numFmtId="0" fontId="9" fillId="2" borderId="0" xfId="0" applyFont="1" applyFill="1" applyAlignment="1">
      <alignment horizontal="right"/>
    </xf>
    <xf numFmtId="0" fontId="36" fillId="2" borderId="0" xfId="0" applyFont="1" applyFill="1" applyAlignment="1">
      <alignment horizontal="right"/>
    </xf>
    <xf numFmtId="0" fontId="36" fillId="2" borderId="0" xfId="0" applyFont="1" applyFill="1"/>
    <xf numFmtId="0" fontId="36" fillId="0" borderId="0" xfId="0" applyFont="1"/>
    <xf numFmtId="166" fontId="1" fillId="4" borderId="4" xfId="2" applyNumberFormat="1" applyFont="1" applyFill="1" applyBorder="1" applyAlignment="1"/>
    <xf numFmtId="168" fontId="1" fillId="4" borderId="4" xfId="2" applyNumberFormat="1" applyFont="1" applyFill="1" applyBorder="1" applyAlignment="1"/>
    <xf numFmtId="166" fontId="1" fillId="4" borderId="18" xfId="2" applyNumberFormat="1" applyFont="1" applyFill="1" applyBorder="1" applyAlignment="1"/>
    <xf numFmtId="168" fontId="1" fillId="4" borderId="18" xfId="2" applyNumberFormat="1" applyFont="1" applyFill="1" applyBorder="1" applyAlignment="1"/>
    <xf numFmtId="167" fontId="1" fillId="4" borderId="18" xfId="3" applyNumberFormat="1" applyFont="1" applyFill="1" applyBorder="1" applyAlignment="1"/>
    <xf numFmtId="0" fontId="1" fillId="4" borderId="29" xfId="0" applyFont="1" applyFill="1" applyBorder="1"/>
    <xf numFmtId="0" fontId="36" fillId="7" borderId="0" xfId="0" applyFont="1" applyFill="1"/>
    <xf numFmtId="0" fontId="36" fillId="4" borderId="1" xfId="0" applyFont="1" applyFill="1" applyBorder="1"/>
    <xf numFmtId="0" fontId="9" fillId="7" borderId="0" xfId="0" applyFont="1" applyFill="1"/>
    <xf numFmtId="0" fontId="9" fillId="2" borderId="0" xfId="0" applyFont="1" applyFill="1" applyProtection="1">
      <protection hidden="1"/>
    </xf>
    <xf numFmtId="0" fontId="3"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0" fontId="11" fillId="2" borderId="0" xfId="0" applyFont="1" applyFill="1" applyProtection="1">
      <protection hidden="1"/>
    </xf>
    <xf numFmtId="0" fontId="10" fillId="2" borderId="0" xfId="0" applyFont="1" applyFill="1" applyProtection="1">
      <protection hidden="1"/>
    </xf>
    <xf numFmtId="0" fontId="25" fillId="2" borderId="0" xfId="1" applyFont="1" applyFill="1" applyProtection="1">
      <protection hidden="1"/>
    </xf>
    <xf numFmtId="0" fontId="34" fillId="2" borderId="0" xfId="1" applyFont="1" applyFill="1" applyProtection="1">
      <protection hidden="1"/>
    </xf>
    <xf numFmtId="0" fontId="34" fillId="2" borderId="0" xfId="1" applyFont="1" applyFill="1" applyAlignment="1" applyProtection="1">
      <alignment shrinkToFit="1"/>
      <protection hidden="1"/>
    </xf>
    <xf numFmtId="0" fontId="26" fillId="2" borderId="0" xfId="1" applyFont="1" applyFill="1" applyProtection="1">
      <protection hidden="1"/>
    </xf>
    <xf numFmtId="0" fontId="21" fillId="2" borderId="0" xfId="0" applyFont="1" applyFill="1" applyProtection="1">
      <protection hidden="1"/>
    </xf>
    <xf numFmtId="0" fontId="0" fillId="2" borderId="0" xfId="0" applyFill="1" applyProtection="1">
      <protection hidden="1"/>
    </xf>
    <xf numFmtId="0" fontId="10" fillId="2" borderId="0" xfId="0" applyFont="1" applyFill="1" applyAlignment="1" applyProtection="1">
      <alignment horizontal="right"/>
      <protection hidden="1"/>
    </xf>
    <xf numFmtId="0" fontId="10" fillId="2" borderId="0" xfId="0" applyFont="1" applyFill="1" applyAlignment="1" applyProtection="1">
      <alignment horizontal="left" indent="1"/>
      <protection hidden="1"/>
    </xf>
    <xf numFmtId="0" fontId="10" fillId="2" borderId="0" xfId="0" applyFont="1" applyFill="1" applyAlignment="1" applyProtection="1">
      <alignment wrapText="1"/>
      <protection hidden="1"/>
    </xf>
    <xf numFmtId="0" fontId="3" fillId="2" borderId="0" xfId="0" applyFont="1" applyFill="1" applyProtection="1">
      <protection hidden="1"/>
    </xf>
    <xf numFmtId="0" fontId="36" fillId="7" borderId="0" xfId="0" applyFont="1" applyFill="1" applyProtection="1">
      <protection hidden="1"/>
    </xf>
    <xf numFmtId="0" fontId="5" fillId="2" borderId="0" xfId="0" applyFont="1" applyFill="1" applyProtection="1">
      <protection hidden="1"/>
    </xf>
    <xf numFmtId="0" fontId="5" fillId="7" borderId="0" xfId="0" applyFont="1" applyFill="1" applyAlignment="1" applyProtection="1">
      <alignment horizontal="center"/>
      <protection hidden="1"/>
    </xf>
    <xf numFmtId="0" fontId="10" fillId="7" borderId="0" xfId="0" applyFont="1" applyFill="1" applyProtection="1">
      <protection hidden="1"/>
    </xf>
    <xf numFmtId="0" fontId="10" fillId="2" borderId="0" xfId="0" applyFont="1" applyFill="1" applyAlignment="1" applyProtection="1">
      <alignment horizontal="right" shrinkToFit="1"/>
      <protection hidden="1"/>
    </xf>
    <xf numFmtId="0" fontId="10" fillId="2" borderId="19" xfId="0" applyFont="1" applyFill="1" applyBorder="1" applyAlignment="1" applyProtection="1">
      <alignment horizontal="right" wrapText="1"/>
      <protection hidden="1"/>
    </xf>
    <xf numFmtId="0" fontId="5" fillId="2" borderId="21" xfId="0" applyFont="1" applyFill="1" applyBorder="1" applyAlignment="1" applyProtection="1">
      <alignment wrapText="1"/>
      <protection hidden="1"/>
    </xf>
    <xf numFmtId="0" fontId="10" fillId="2" borderId="20" xfId="0" applyFont="1" applyFill="1" applyBorder="1" applyAlignment="1" applyProtection="1">
      <alignment horizontal="right" wrapText="1" shrinkToFit="1"/>
      <protection hidden="1"/>
    </xf>
    <xf numFmtId="0" fontId="1" fillId="2" borderId="0" xfId="0" applyFont="1" applyFill="1" applyProtection="1">
      <protection hidden="1"/>
    </xf>
    <xf numFmtId="166" fontId="1" fillId="2" borderId="0" xfId="2" applyNumberFormat="1" applyFont="1" applyFill="1" applyProtection="1">
      <protection hidden="1"/>
    </xf>
    <xf numFmtId="166" fontId="3" fillId="2" borderId="0" xfId="2" applyNumberFormat="1" applyFont="1" applyFill="1" applyAlignment="1" applyProtection="1">
      <alignment horizontal="left" indent="1"/>
      <protection hidden="1"/>
    </xf>
    <xf numFmtId="166" fontId="9" fillId="2" borderId="0" xfId="2" applyNumberFormat="1" applyFont="1" applyFill="1" applyProtection="1">
      <protection hidden="1"/>
    </xf>
    <xf numFmtId="0" fontId="0" fillId="7" borderId="0" xfId="0" applyFill="1" applyProtection="1">
      <protection hidden="1"/>
    </xf>
    <xf numFmtId="0" fontId="12" fillId="2" borderId="0" xfId="0" applyFont="1" applyFill="1" applyAlignment="1" applyProtection="1">
      <alignment horizontal="right"/>
      <protection hidden="1"/>
    </xf>
    <xf numFmtId="166" fontId="10" fillId="2" borderId="0" xfId="2" applyNumberFormat="1" applyFont="1" applyFill="1" applyProtection="1">
      <protection hidden="1"/>
    </xf>
    <xf numFmtId="0" fontId="36" fillId="2" borderId="0" xfId="0" applyFont="1" applyFill="1" applyProtection="1">
      <protection hidden="1"/>
    </xf>
    <xf numFmtId="166" fontId="10" fillId="2" borderId="7" xfId="2" applyNumberFormat="1" applyFont="1" applyFill="1" applyBorder="1" applyProtection="1">
      <protection hidden="1"/>
    </xf>
    <xf numFmtId="0" fontId="10" fillId="2" borderId="0" xfId="0" applyFont="1" applyFill="1" applyAlignment="1" applyProtection="1">
      <alignment horizontal="left"/>
      <protection hidden="1"/>
    </xf>
    <xf numFmtId="0" fontId="10" fillId="2" borderId="0" xfId="0" applyFont="1" applyFill="1" applyAlignment="1" applyProtection="1">
      <alignment shrinkToFit="1"/>
      <protection hidden="1"/>
    </xf>
    <xf numFmtId="0" fontId="16" fillId="7" borderId="0" xfId="1" applyFill="1" applyAlignment="1" applyProtection="1">
      <protection hidden="1"/>
    </xf>
    <xf numFmtId="166" fontId="10" fillId="2" borderId="0" xfId="2" applyNumberFormat="1" applyFont="1" applyFill="1" applyAlignment="1" applyProtection="1">
      <alignment horizontal="right" shrinkToFit="1"/>
      <protection hidden="1"/>
    </xf>
    <xf numFmtId="0" fontId="14" fillId="2" borderId="0" xfId="0" applyFont="1" applyFill="1" applyProtection="1">
      <protection hidden="1"/>
    </xf>
    <xf numFmtId="0" fontId="13" fillId="2" borderId="0" xfId="0" applyFont="1" applyFill="1" applyProtection="1">
      <protection hidden="1"/>
    </xf>
    <xf numFmtId="0" fontId="15" fillId="2" borderId="5" xfId="0" applyFont="1" applyFill="1" applyBorder="1" applyAlignment="1" applyProtection="1">
      <alignment wrapText="1"/>
      <protection hidden="1"/>
    </xf>
    <xf numFmtId="0" fontId="6" fillId="2" borderId="0" xfId="0" applyFont="1" applyFill="1" applyProtection="1">
      <protection hidden="1"/>
    </xf>
    <xf numFmtId="0" fontId="29" fillId="2" borderId="0" xfId="0" applyFont="1" applyFill="1" applyProtection="1">
      <protection hidden="1"/>
    </xf>
    <xf numFmtId="0" fontId="15" fillId="2" borderId="5" xfId="0" applyFont="1" applyFill="1" applyBorder="1" applyAlignment="1" applyProtection="1">
      <alignment horizontal="right" wrapText="1"/>
      <protection hidden="1"/>
    </xf>
    <xf numFmtId="0" fontId="4" fillId="2" borderId="5" xfId="0" applyFont="1" applyFill="1" applyBorder="1" applyAlignment="1" applyProtection="1">
      <alignment horizontal="right" wrapText="1"/>
      <protection hidden="1"/>
    </xf>
    <xf numFmtId="0" fontId="5" fillId="2" borderId="6" xfId="0" applyFont="1" applyFill="1" applyBorder="1" applyProtection="1">
      <protection hidden="1"/>
    </xf>
    <xf numFmtId="0" fontId="5" fillId="2" borderId="3" xfId="0" applyFont="1" applyFill="1" applyBorder="1" applyProtection="1">
      <protection hidden="1"/>
    </xf>
    <xf numFmtId="0" fontId="15" fillId="2" borderId="19" xfId="0" applyFont="1" applyFill="1" applyBorder="1" applyAlignment="1" applyProtection="1">
      <alignment wrapText="1"/>
      <protection hidden="1"/>
    </xf>
    <xf numFmtId="168" fontId="10" fillId="2" borderId="7" xfId="2" applyNumberFormat="1" applyFont="1" applyFill="1" applyBorder="1" applyProtection="1">
      <protection hidden="1"/>
    </xf>
    <xf numFmtId="0" fontId="1" fillId="7" borderId="0" xfId="0" applyFont="1" applyFill="1" applyProtection="1">
      <protection hidden="1"/>
    </xf>
    <xf numFmtId="166" fontId="10" fillId="2" borderId="0" xfId="2" applyNumberFormat="1" applyFont="1" applyFill="1" applyBorder="1" applyAlignment="1" applyProtection="1">
      <protection hidden="1"/>
    </xf>
    <xf numFmtId="168" fontId="10" fillId="2" borderId="0" xfId="2" applyNumberFormat="1" applyFont="1" applyFill="1" applyBorder="1" applyAlignment="1" applyProtection="1">
      <protection hidden="1"/>
    </xf>
    <xf numFmtId="167" fontId="10" fillId="2" borderId="0" xfId="3" applyNumberFormat="1" applyFont="1" applyFill="1" applyBorder="1" applyAlignment="1" applyProtection="1">
      <protection hidden="1"/>
    </xf>
    <xf numFmtId="166" fontId="1" fillId="6" borderId="4" xfId="2" applyNumberFormat="1" applyFont="1" applyFill="1" applyBorder="1" applyAlignment="1" applyProtection="1">
      <protection hidden="1"/>
    </xf>
    <xf numFmtId="168" fontId="1" fillId="6" borderId="4" xfId="2" applyNumberFormat="1" applyFont="1" applyFill="1" applyBorder="1" applyAlignment="1" applyProtection="1">
      <protection hidden="1"/>
    </xf>
    <xf numFmtId="166" fontId="1" fillId="6" borderId="18" xfId="2" applyNumberFormat="1" applyFont="1" applyFill="1" applyBorder="1" applyAlignment="1" applyProtection="1">
      <protection hidden="1"/>
    </xf>
    <xf numFmtId="168" fontId="1" fillId="6" borderId="18" xfId="2" applyNumberFormat="1" applyFont="1" applyFill="1" applyBorder="1" applyAlignment="1" applyProtection="1">
      <protection hidden="1"/>
    </xf>
    <xf numFmtId="167" fontId="1" fillId="6" borderId="18" xfId="3" applyNumberFormat="1" applyFont="1" applyFill="1" applyBorder="1" applyAlignment="1" applyProtection="1">
      <protection hidden="1"/>
    </xf>
    <xf numFmtId="0" fontId="1" fillId="6" borderId="29" xfId="0" applyFont="1" applyFill="1" applyBorder="1" applyProtection="1">
      <protection hidden="1"/>
    </xf>
    <xf numFmtId="0" fontId="1" fillId="6" borderId="1" xfId="0" applyFont="1" applyFill="1" applyBorder="1" applyProtection="1">
      <protection hidden="1"/>
    </xf>
    <xf numFmtId="0" fontId="7" fillId="2" borderId="0" xfId="0" applyFont="1" applyFill="1" applyProtection="1">
      <protection hidden="1"/>
    </xf>
    <xf numFmtId="0" fontId="15" fillId="2" borderId="0" xfId="0" applyFont="1" applyFill="1" applyAlignment="1" applyProtection="1">
      <alignment wrapText="1"/>
      <protection hidden="1"/>
    </xf>
    <xf numFmtId="0" fontId="15" fillId="2" borderId="0" xfId="0" applyFont="1" applyFill="1" applyAlignment="1" applyProtection="1">
      <alignment horizontal="right" wrapText="1"/>
      <protection hidden="1"/>
    </xf>
    <xf numFmtId="0" fontId="1" fillId="2" borderId="0" xfId="0" applyFont="1" applyFill="1" applyAlignment="1" applyProtection="1">
      <alignment shrinkToFit="1"/>
      <protection hidden="1"/>
    </xf>
    <xf numFmtId="0" fontId="1" fillId="2" borderId="0" xfId="0" applyFont="1" applyFill="1" applyAlignment="1" applyProtection="1">
      <alignment horizontal="right" shrinkToFit="1"/>
      <protection hidden="1"/>
    </xf>
    <xf numFmtId="0" fontId="1" fillId="0" borderId="0" xfId="0" applyFont="1" applyProtection="1">
      <protection hidden="1"/>
    </xf>
    <xf numFmtId="0" fontId="1" fillId="0" borderId="0" xfId="0" applyFont="1" applyAlignment="1" applyProtection="1">
      <alignment horizontal="right"/>
      <protection hidden="1"/>
    </xf>
    <xf numFmtId="0" fontId="4" fillId="2" borderId="0" xfId="0" applyFont="1" applyFill="1" applyAlignment="1" applyProtection="1">
      <alignment horizontal="right" wrapText="1"/>
      <protection hidden="1"/>
    </xf>
    <xf numFmtId="0" fontId="1"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2" fillId="2" borderId="0" xfId="0" applyFont="1" applyFill="1" applyProtection="1">
      <protection hidden="1"/>
    </xf>
    <xf numFmtId="0" fontId="30" fillId="2" borderId="0" xfId="0" applyFont="1" applyFill="1" applyProtection="1">
      <protection hidden="1"/>
    </xf>
    <xf numFmtId="0" fontId="10" fillId="2" borderId="0" xfId="0" applyFont="1" applyFill="1" applyAlignment="1" applyProtection="1">
      <alignment horizontal="center" textRotation="60" wrapText="1"/>
      <protection hidden="1"/>
    </xf>
    <xf numFmtId="0" fontId="10" fillId="2" borderId="0" xfId="0" applyFont="1" applyFill="1" applyAlignment="1" applyProtection="1">
      <alignment horizontal="center" textRotation="60" shrinkToFit="1"/>
      <protection hidden="1"/>
    </xf>
    <xf numFmtId="166" fontId="10" fillId="2" borderId="0" xfId="2" applyNumberFormat="1" applyFont="1" applyFill="1" applyAlignment="1" applyProtection="1">
      <alignment horizontal="center" textRotation="60" wrapText="1"/>
      <protection hidden="1"/>
    </xf>
    <xf numFmtId="0" fontId="10" fillId="2" borderId="5" xfId="0" applyFont="1" applyFill="1" applyBorder="1" applyAlignment="1" applyProtection="1">
      <alignment horizontal="center" wrapText="1"/>
      <protection hidden="1"/>
    </xf>
    <xf numFmtId="166" fontId="10" fillId="2" borderId="0" xfId="2" applyNumberFormat="1" applyFont="1" applyFill="1" applyBorder="1" applyProtection="1">
      <protection hidden="1"/>
    </xf>
    <xf numFmtId="166" fontId="9" fillId="2" borderId="0" xfId="2" applyNumberFormat="1" applyFont="1" applyFill="1" applyBorder="1" applyProtection="1">
      <protection hidden="1"/>
    </xf>
    <xf numFmtId="0" fontId="31" fillId="2" borderId="0" xfId="0" applyFont="1" applyFill="1" applyProtection="1">
      <protection hidden="1"/>
    </xf>
    <xf numFmtId="0" fontId="9" fillId="6" borderId="0" xfId="0" applyFont="1" applyFill="1" applyProtection="1">
      <protection hidden="1"/>
    </xf>
    <xf numFmtId="0" fontId="3" fillId="2" borderId="0" xfId="0" applyFont="1" applyFill="1" applyAlignment="1" applyProtection="1">
      <alignment horizontal="left"/>
      <protection hidden="1"/>
    </xf>
    <xf numFmtId="0" fontId="9" fillId="7" borderId="0" xfId="0" applyFont="1" applyFill="1" applyProtection="1">
      <protection hidden="1"/>
    </xf>
    <xf numFmtId="0" fontId="9" fillId="7" borderId="0" xfId="0" applyFont="1" applyFill="1" applyAlignment="1" applyProtection="1">
      <alignment horizontal="center"/>
      <protection hidden="1"/>
    </xf>
    <xf numFmtId="0" fontId="10" fillId="7" borderId="0" xfId="0" applyFont="1" applyFill="1" applyAlignment="1" applyProtection="1">
      <alignment horizontal="right"/>
      <protection hidden="1"/>
    </xf>
    <xf numFmtId="166" fontId="9" fillId="7" borderId="0" xfId="2" applyNumberFormat="1" applyFont="1" applyFill="1" applyBorder="1" applyProtection="1">
      <protection hidden="1"/>
    </xf>
    <xf numFmtId="0" fontId="10" fillId="7" borderId="0" xfId="0" applyFont="1" applyFill="1" applyAlignment="1" applyProtection="1">
      <alignment horizontal="left"/>
      <protection hidden="1"/>
    </xf>
    <xf numFmtId="49" fontId="5" fillId="7" borderId="0" xfId="0" applyNumberFormat="1" applyFont="1" applyFill="1" applyProtection="1">
      <protection hidden="1"/>
    </xf>
    <xf numFmtId="0" fontId="17" fillId="7" borderId="0" xfId="1" applyFont="1" applyFill="1" applyBorder="1" applyAlignment="1" applyProtection="1">
      <protection hidden="1"/>
    </xf>
    <xf numFmtId="0" fontId="3" fillId="7" borderId="0" xfId="0" applyFont="1" applyFill="1" applyAlignment="1" applyProtection="1">
      <alignment horizontal="right"/>
      <protection hidden="1"/>
    </xf>
    <xf numFmtId="169" fontId="1" fillId="2" borderId="0" xfId="0" applyNumberFormat="1" applyFont="1" applyFill="1" applyProtection="1">
      <protection hidden="1"/>
    </xf>
    <xf numFmtId="169" fontId="3" fillId="2" borderId="0" xfId="0" applyNumberFormat="1" applyFont="1" applyFill="1" applyAlignment="1" applyProtection="1">
      <alignment horizontal="right"/>
      <protection hidden="1"/>
    </xf>
    <xf numFmtId="169" fontId="9" fillId="2" borderId="0" xfId="0" applyNumberFormat="1" applyFont="1" applyFill="1" applyProtection="1">
      <protection hidden="1"/>
    </xf>
    <xf numFmtId="169" fontId="0" fillId="2" borderId="0" xfId="0" applyNumberFormat="1" applyFill="1" applyProtection="1">
      <protection hidden="1"/>
    </xf>
    <xf numFmtId="169" fontId="10" fillId="2" borderId="0" xfId="0" applyNumberFormat="1" applyFont="1" applyFill="1" applyAlignment="1" applyProtection="1">
      <alignment horizontal="right"/>
      <protection hidden="1"/>
    </xf>
    <xf numFmtId="169" fontId="10" fillId="2" borderId="0" xfId="0" applyNumberFormat="1" applyFont="1" applyFill="1" applyAlignment="1" applyProtection="1">
      <alignment horizontal="right" shrinkToFit="1"/>
      <protection hidden="1"/>
    </xf>
    <xf numFmtId="169" fontId="9" fillId="3" borderId="4" xfId="2" applyNumberFormat="1" applyFont="1" applyFill="1" applyBorder="1" applyProtection="1">
      <protection locked="0"/>
    </xf>
    <xf numFmtId="169" fontId="9" fillId="2" borderId="0" xfId="0" applyNumberFormat="1" applyFont="1" applyFill="1"/>
    <xf numFmtId="0" fontId="15" fillId="2" borderId="0" xfId="0" applyFont="1" applyFill="1" applyProtection="1">
      <protection hidden="1"/>
    </xf>
    <xf numFmtId="49" fontId="1"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 xfId="0" quotePrefix="1" applyNumberFormat="1" applyFont="1" applyBorder="1" applyAlignment="1">
      <alignment horizontal="left" vertical="top" wrapText="1"/>
    </xf>
    <xf numFmtId="165" fontId="8" fillId="0" borderId="1" xfId="0" applyNumberFormat="1" applyFont="1" applyBorder="1" applyAlignment="1">
      <alignment horizontal="left" vertical="top" wrapText="1"/>
    </xf>
    <xf numFmtId="165" fontId="20" fillId="0" borderId="1" xfId="1" applyNumberFormat="1" applyFont="1" applyBorder="1" applyAlignment="1">
      <alignment horizontal="left" vertical="top" wrapText="1"/>
    </xf>
    <xf numFmtId="0" fontId="0" fillId="0" borderId="0" xfId="0" applyAlignment="1">
      <alignment horizontal="left" vertical="top" wrapText="1"/>
    </xf>
    <xf numFmtId="165" fontId="1" fillId="0" borderId="27" xfId="0" applyNumberFormat="1" applyFont="1" applyBorder="1" applyAlignment="1">
      <alignment horizontal="left" vertical="top" wrapText="1"/>
    </xf>
    <xf numFmtId="0" fontId="9" fillId="0" borderId="1" xfId="0" applyFont="1" applyBorder="1" applyAlignment="1">
      <alignment horizontal="left" vertical="top" wrapText="1"/>
    </xf>
    <xf numFmtId="0" fontId="35" fillId="0" borderId="1" xfId="0" applyFont="1" applyBorder="1" applyAlignment="1">
      <alignment horizontal="left" vertical="top" wrapText="1"/>
    </xf>
    <xf numFmtId="165" fontId="1" fillId="0" borderId="28" xfId="0" applyNumberFormat="1" applyFont="1" applyBorder="1" applyAlignment="1">
      <alignment horizontal="left" vertical="top" wrapText="1"/>
    </xf>
    <xf numFmtId="165" fontId="1" fillId="5" borderId="1" xfId="0" applyNumberFormat="1" applyFont="1" applyFill="1" applyBorder="1" applyAlignment="1">
      <alignment horizontal="left" vertical="top" wrapText="1"/>
    </xf>
    <xf numFmtId="0" fontId="9" fillId="0" borderId="26" xfId="0" applyFont="1" applyBorder="1" applyAlignment="1">
      <alignment horizontal="left" vertical="top" wrapText="1"/>
    </xf>
    <xf numFmtId="165" fontId="1" fillId="0" borderId="0" xfId="0" applyNumberFormat="1" applyFont="1" applyAlignment="1">
      <alignment horizontal="left" vertical="top" wrapText="1"/>
    </xf>
    <xf numFmtId="0" fontId="10" fillId="2" borderId="0" xfId="0" applyFont="1" applyFill="1" applyAlignment="1" applyProtection="1">
      <alignment horizontal="right" vertical="center"/>
      <protection hidden="1"/>
    </xf>
    <xf numFmtId="0" fontId="9" fillId="2" borderId="0" xfId="0" applyFont="1" applyFill="1" applyAlignment="1" applyProtection="1">
      <alignment vertical="top"/>
      <protection hidden="1"/>
    </xf>
    <xf numFmtId="14" fontId="10" fillId="2" borderId="0" xfId="0" applyNumberFormat="1" applyFont="1" applyFill="1" applyAlignment="1" applyProtection="1">
      <alignment horizontal="left" vertical="center"/>
      <protection hidden="1"/>
    </xf>
    <xf numFmtId="0" fontId="9" fillId="3" borderId="4" xfId="0" applyFont="1" applyFill="1" applyBorder="1" applyAlignment="1" applyProtection="1">
      <alignment horizontal="center"/>
      <protection locked="0"/>
    </xf>
    <xf numFmtId="0" fontId="9" fillId="3" borderId="18" xfId="0" applyFont="1" applyFill="1" applyBorder="1" applyProtection="1">
      <protection locked="0"/>
    </xf>
    <xf numFmtId="0" fontId="9" fillId="3" borderId="18" xfId="0" applyFont="1" applyFill="1" applyBorder="1" applyAlignment="1" applyProtection="1">
      <alignment horizontal="center"/>
      <protection locked="0"/>
    </xf>
    <xf numFmtId="166" fontId="9" fillId="3" borderId="18" xfId="2" applyNumberFormat="1" applyFont="1" applyFill="1" applyBorder="1" applyProtection="1">
      <protection locked="0"/>
    </xf>
    <xf numFmtId="166" fontId="3" fillId="2" borderId="0" xfId="2" applyNumberFormat="1" applyFont="1" applyFill="1" applyProtection="1">
      <protection hidden="1"/>
    </xf>
    <xf numFmtId="0" fontId="37" fillId="2" borderId="0" xfId="1" applyFont="1" applyFill="1" applyAlignment="1" applyProtection="1">
      <protection hidden="1"/>
    </xf>
    <xf numFmtId="166" fontId="3" fillId="2" borderId="0" xfId="2" applyNumberFormat="1" applyFont="1" applyFill="1" applyAlignment="1" applyProtection="1">
      <alignment horizontal="center" textRotation="60" wrapText="1"/>
      <protection hidden="1"/>
    </xf>
    <xf numFmtId="166" fontId="3" fillId="2" borderId="0" xfId="2" applyNumberFormat="1" applyFont="1" applyFill="1" applyBorder="1"/>
    <xf numFmtId="166" fontId="3" fillId="2" borderId="0" xfId="2" applyNumberFormat="1" applyFont="1" applyFill="1" applyBorder="1" applyProtection="1">
      <protection hidden="1"/>
    </xf>
    <xf numFmtId="166" fontId="3" fillId="7" borderId="0" xfId="2" applyNumberFormat="1" applyFont="1" applyFill="1" applyBorder="1" applyProtection="1">
      <protection hidden="1"/>
    </xf>
    <xf numFmtId="166" fontId="3" fillId="2" borderId="0" xfId="2" applyNumberFormat="1" applyFont="1" applyFill="1"/>
    <xf numFmtId="0" fontId="3" fillId="2" borderId="0" xfId="0" applyFont="1" applyFill="1"/>
    <xf numFmtId="0" fontId="3" fillId="7" borderId="0" xfId="0" applyFont="1" applyFill="1"/>
    <xf numFmtId="0" fontId="10" fillId="2" borderId="0" xfId="0" applyFont="1" applyFill="1" applyAlignment="1" applyProtection="1">
      <alignment horizontal="right" wrapText="1"/>
      <protection hidden="1"/>
    </xf>
    <xf numFmtId="0" fontId="10" fillId="8" borderId="0" xfId="0" applyFont="1" applyFill="1" applyAlignment="1" applyProtection="1">
      <alignment horizontal="right"/>
      <protection hidden="1"/>
    </xf>
    <xf numFmtId="0" fontId="10" fillId="8" borderId="0" xfId="0" applyFont="1" applyFill="1" applyProtection="1">
      <protection hidden="1"/>
    </xf>
    <xf numFmtId="166" fontId="5" fillId="3" borderId="4" xfId="2" applyNumberFormat="1" applyFont="1" applyFill="1" applyBorder="1" applyProtection="1">
      <protection locked="0"/>
    </xf>
    <xf numFmtId="0" fontId="39" fillId="2" borderId="0" xfId="4" applyFill="1" applyProtection="1">
      <protection hidden="1"/>
    </xf>
    <xf numFmtId="49" fontId="5" fillId="2" borderId="31" xfId="0" applyNumberFormat="1" applyFont="1" applyFill="1" applyBorder="1" applyProtection="1">
      <protection hidden="1"/>
    </xf>
    <xf numFmtId="49" fontId="5" fillId="2" borderId="15" xfId="0" applyNumberFormat="1" applyFont="1" applyFill="1" applyBorder="1" applyProtection="1">
      <protection hidden="1"/>
    </xf>
    <xf numFmtId="2" fontId="0" fillId="0" borderId="0" xfId="0" applyNumberFormat="1"/>
    <xf numFmtId="0" fontId="9" fillId="2" borderId="0" xfId="0" applyFont="1" applyFill="1" applyAlignment="1">
      <alignment wrapText="1"/>
    </xf>
    <xf numFmtId="0" fontId="3" fillId="2" borderId="0" xfId="0" applyFont="1" applyFill="1" applyAlignment="1">
      <alignment wrapText="1"/>
    </xf>
    <xf numFmtId="0" fontId="5" fillId="2" borderId="0" xfId="0" applyFont="1" applyFill="1" applyAlignment="1" applyProtection="1">
      <alignment horizontal="right"/>
      <protection hidden="1"/>
    </xf>
    <xf numFmtId="166" fontId="5" fillId="3" borderId="16" xfId="2" applyNumberFormat="1" applyFont="1" applyFill="1" applyBorder="1" applyAlignment="1" applyProtection="1">
      <alignment horizontal="right"/>
      <protection locked="0"/>
    </xf>
    <xf numFmtId="165" fontId="1" fillId="0" borderId="33" xfId="0" applyNumberFormat="1" applyFont="1" applyBorder="1" applyAlignment="1">
      <alignment horizontal="left" vertical="top" wrapText="1"/>
    </xf>
    <xf numFmtId="165" fontId="1" fillId="0" borderId="34" xfId="0" applyNumberFormat="1" applyFont="1" applyBorder="1" applyAlignment="1">
      <alignment horizontal="left" vertical="top" wrapText="1"/>
    </xf>
    <xf numFmtId="0" fontId="1" fillId="2" borderId="35" xfId="0" applyFont="1" applyFill="1" applyBorder="1" applyProtection="1">
      <protection hidden="1"/>
    </xf>
    <xf numFmtId="0" fontId="12" fillId="2" borderId="0" xfId="0" applyFont="1" applyFill="1"/>
    <xf numFmtId="0" fontId="40" fillId="2" borderId="19" xfId="5" applyFont="1" applyFill="1" applyBorder="1" applyAlignment="1" applyProtection="1">
      <alignment wrapText="1"/>
      <protection hidden="1"/>
    </xf>
    <xf numFmtId="0" fontId="10" fillId="2" borderId="0" xfId="0" applyFont="1" applyFill="1" applyAlignment="1" applyProtection="1">
      <alignment vertical="top"/>
      <protection hidden="1"/>
    </xf>
    <xf numFmtId="0" fontId="40" fillId="2" borderId="37" xfId="5" applyFont="1" applyFill="1" applyBorder="1" applyAlignment="1" applyProtection="1">
      <alignment vertical="center" wrapText="1"/>
      <protection hidden="1"/>
    </xf>
    <xf numFmtId="0" fontId="10" fillId="2" borderId="38" xfId="0" applyFont="1" applyFill="1" applyBorder="1" applyAlignment="1" applyProtection="1">
      <alignment horizontal="center" wrapText="1"/>
      <protection hidden="1"/>
    </xf>
    <xf numFmtId="0" fontId="10" fillId="2" borderId="23" xfId="0" applyFont="1" applyFill="1" applyBorder="1" applyProtection="1">
      <protection hidden="1"/>
    </xf>
    <xf numFmtId="0" fontId="10" fillId="2" borderId="36" xfId="0" applyFont="1" applyFill="1" applyBorder="1" applyProtection="1">
      <protection hidden="1"/>
    </xf>
    <xf numFmtId="0" fontId="10" fillId="2" borderId="41" xfId="0" applyFont="1" applyFill="1" applyBorder="1" applyProtection="1">
      <protection hidden="1"/>
    </xf>
    <xf numFmtId="167" fontId="10" fillId="2" borderId="36" xfId="0" applyNumberFormat="1" applyFont="1" applyFill="1" applyBorder="1" applyProtection="1">
      <protection hidden="1"/>
    </xf>
    <xf numFmtId="0" fontId="10" fillId="2" borderId="42" xfId="0" applyFont="1" applyFill="1" applyBorder="1" applyProtection="1">
      <protection hidden="1"/>
    </xf>
    <xf numFmtId="167" fontId="10" fillId="2" borderId="11" xfId="0" applyNumberFormat="1" applyFont="1" applyFill="1" applyBorder="1" applyProtection="1">
      <protection hidden="1"/>
    </xf>
    <xf numFmtId="0" fontId="6" fillId="2" borderId="44" xfId="0" applyFont="1" applyFill="1" applyBorder="1"/>
    <xf numFmtId="0" fontId="5" fillId="3" borderId="43" xfId="0" applyFont="1" applyFill="1" applyBorder="1" applyAlignment="1" applyProtection="1">
      <alignment horizontal="center"/>
      <protection locked="0"/>
    </xf>
    <xf numFmtId="0" fontId="5" fillId="3" borderId="45" xfId="0" applyFont="1" applyFill="1" applyBorder="1" applyAlignment="1" applyProtection="1">
      <alignment horizontal="center"/>
      <protection locked="0"/>
    </xf>
    <xf numFmtId="0" fontId="10" fillId="2" borderId="46" xfId="0" applyFont="1" applyFill="1" applyBorder="1" applyAlignment="1" applyProtection="1">
      <alignment vertical="top"/>
      <protection hidden="1"/>
    </xf>
    <xf numFmtId="0" fontId="1" fillId="3" borderId="0" xfId="0" applyFont="1" applyFill="1" applyProtection="1">
      <protection locked="0"/>
    </xf>
    <xf numFmtId="0" fontId="24" fillId="2" borderId="0" xfId="0" applyFont="1" applyFill="1" applyAlignment="1" applyProtection="1">
      <alignment horizontal="right" vertical="center" shrinkToFit="1"/>
      <protection hidden="1"/>
    </xf>
    <xf numFmtId="0" fontId="0" fillId="2" borderId="0" xfId="0" applyFill="1" applyAlignment="1" applyProtection="1">
      <alignment shrinkToFit="1"/>
      <protection hidden="1"/>
    </xf>
    <xf numFmtId="0" fontId="10" fillId="2" borderId="11" xfId="0" applyFont="1" applyFill="1" applyBorder="1" applyAlignment="1" applyProtection="1">
      <alignment horizontal="left" wrapText="1"/>
      <protection hidden="1"/>
    </xf>
    <xf numFmtId="0" fontId="5" fillId="3" borderId="13" xfId="0" applyFont="1" applyFill="1" applyBorder="1" applyProtection="1">
      <protection locked="0"/>
    </xf>
    <xf numFmtId="0" fontId="5" fillId="3" borderId="3" xfId="0" applyFont="1" applyFill="1" applyBorder="1" applyProtection="1">
      <protection locked="0"/>
    </xf>
    <xf numFmtId="0" fontId="10" fillId="2" borderId="19" xfId="0" applyFont="1" applyFill="1" applyBorder="1" applyAlignment="1" applyProtection="1">
      <alignment horizontal="left" wrapText="1"/>
      <protection hidden="1"/>
    </xf>
    <xf numFmtId="0" fontId="5" fillId="3" borderId="15" xfId="0" applyFont="1" applyFill="1" applyBorder="1" applyProtection="1">
      <protection locked="0"/>
    </xf>
    <xf numFmtId="0" fontId="10" fillId="2" borderId="11" xfId="0" applyFont="1" applyFill="1" applyBorder="1" applyAlignment="1" applyProtection="1">
      <alignment horizontal="left" vertical="top" wrapText="1"/>
      <protection hidden="1"/>
    </xf>
    <xf numFmtId="0" fontId="27" fillId="0" borderId="11" xfId="0" applyFont="1" applyBorder="1" applyAlignment="1" applyProtection="1">
      <alignment horizontal="left" vertical="top" wrapText="1"/>
      <protection hidden="1"/>
    </xf>
    <xf numFmtId="0" fontId="27" fillId="0" borderId="12" xfId="0" applyFont="1" applyBorder="1" applyAlignment="1" applyProtection="1">
      <alignment horizontal="left" vertical="top" wrapText="1"/>
      <protection hidden="1"/>
    </xf>
    <xf numFmtId="0" fontId="10" fillId="2" borderId="9" xfId="0" applyFont="1" applyFill="1" applyBorder="1" applyAlignment="1" applyProtection="1">
      <alignment horizontal="left" vertical="top" wrapText="1"/>
      <protection hidden="1"/>
    </xf>
    <xf numFmtId="0" fontId="27" fillId="0" borderId="9" xfId="0" applyFont="1" applyBorder="1" applyAlignment="1" applyProtection="1">
      <alignment horizontal="left" vertical="top" wrapText="1"/>
      <protection hidden="1"/>
    </xf>
    <xf numFmtId="0" fontId="27" fillId="0" borderId="10" xfId="0" applyFont="1" applyBorder="1" applyAlignment="1" applyProtection="1">
      <alignment horizontal="left" vertical="top" wrapText="1"/>
      <protection hidden="1"/>
    </xf>
    <xf numFmtId="0" fontId="34" fillId="2" borderId="9" xfId="1" applyFont="1" applyFill="1" applyBorder="1" applyAlignment="1" applyProtection="1">
      <alignment horizontal="left" vertical="top" wrapText="1"/>
      <protection hidden="1"/>
    </xf>
    <xf numFmtId="0" fontId="34" fillId="0" borderId="9" xfId="1" applyFont="1" applyBorder="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24" fillId="2" borderId="0" xfId="0" applyFont="1" applyFill="1" applyAlignment="1" applyProtection="1">
      <alignment horizontal="right" vertical="center" shrinkToFit="1"/>
      <protection hidden="1"/>
    </xf>
    <xf numFmtId="0" fontId="0" fillId="2" borderId="0" xfId="0" applyFill="1" applyAlignment="1" applyProtection="1">
      <alignment shrinkToFit="1"/>
      <protection hidden="1"/>
    </xf>
    <xf numFmtId="166" fontId="5" fillId="3" borderId="6" xfId="2" applyNumberFormat="1" applyFont="1" applyFill="1" applyBorder="1" applyAlignment="1" applyProtection="1">
      <alignment horizontal="center"/>
      <protection locked="0"/>
    </xf>
    <xf numFmtId="166" fontId="5" fillId="3" borderId="3" xfId="2" applyNumberFormat="1" applyFont="1" applyFill="1" applyBorder="1" applyAlignment="1" applyProtection="1">
      <alignment horizontal="center"/>
      <protection locked="0"/>
    </xf>
    <xf numFmtId="0" fontId="10" fillId="2" borderId="11" xfId="0" applyFont="1" applyFill="1" applyBorder="1" applyAlignment="1" applyProtection="1">
      <alignment horizontal="left" wrapText="1"/>
      <protection hidden="1"/>
    </xf>
    <xf numFmtId="0" fontId="12" fillId="2" borderId="11" xfId="0" applyFont="1" applyFill="1" applyBorder="1" applyAlignment="1" applyProtection="1">
      <alignment horizontal="left" wrapText="1"/>
      <protection hidden="1"/>
    </xf>
    <xf numFmtId="0" fontId="5" fillId="3" borderId="13" xfId="0" applyFont="1" applyFill="1" applyBorder="1" applyProtection="1">
      <protection locked="0"/>
    </xf>
    <xf numFmtId="0" fontId="6" fillId="3" borderId="17" xfId="0" applyFont="1" applyFill="1" applyBorder="1" applyProtection="1">
      <protection locked="0"/>
    </xf>
    <xf numFmtId="0" fontId="5" fillId="3" borderId="3" xfId="0" applyFont="1" applyFill="1" applyBorder="1" applyProtection="1">
      <protection locked="0"/>
    </xf>
    <xf numFmtId="0" fontId="6" fillId="3" borderId="4" xfId="0" applyFont="1" applyFill="1" applyBorder="1" applyProtection="1">
      <protection locked="0"/>
    </xf>
    <xf numFmtId="0" fontId="10" fillId="2" borderId="3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wrapText="1"/>
      <protection hidden="1"/>
    </xf>
    <xf numFmtId="166" fontId="5" fillId="3" borderId="0" xfId="2" applyNumberFormat="1" applyFont="1" applyFill="1" applyBorder="1" applyAlignment="1" applyProtection="1">
      <alignment horizontal="center"/>
      <protection locked="0"/>
    </xf>
    <xf numFmtId="0" fontId="10" fillId="2" borderId="19" xfId="0" applyFont="1" applyFill="1" applyBorder="1" applyAlignment="1" applyProtection="1">
      <alignment horizontal="left" wrapText="1"/>
      <protection hidden="1"/>
    </xf>
    <xf numFmtId="0" fontId="0" fillId="0" borderId="19" xfId="0" applyBorder="1" applyAlignment="1" applyProtection="1">
      <alignment horizontal="left" wrapText="1"/>
      <protection hidden="1"/>
    </xf>
    <xf numFmtId="0" fontId="5" fillId="3" borderId="15" xfId="0" applyFont="1" applyFill="1" applyBorder="1" applyProtection="1">
      <protection locked="0"/>
    </xf>
    <xf numFmtId="0" fontId="6" fillId="3" borderId="18" xfId="0" applyFont="1" applyFill="1" applyBorder="1" applyProtection="1">
      <protection locked="0"/>
    </xf>
    <xf numFmtId="0" fontId="5" fillId="3" borderId="0" xfId="0" applyFont="1" applyFill="1" applyAlignment="1" applyProtection="1">
      <alignment horizontal="center" shrinkToFit="1"/>
      <protection locked="0"/>
    </xf>
    <xf numFmtId="166" fontId="5" fillId="3" borderId="30" xfId="2" applyNumberFormat="1" applyFont="1" applyFill="1" applyBorder="1" applyAlignment="1" applyProtection="1">
      <alignment horizontal="center"/>
      <protection locked="0"/>
    </xf>
    <xf numFmtId="166" fontId="5" fillId="3" borderId="13" xfId="2" applyNumberFormat="1" applyFont="1" applyFill="1" applyBorder="1" applyAlignment="1" applyProtection="1">
      <alignment horizontal="center"/>
      <protection locked="0"/>
    </xf>
    <xf numFmtId="166" fontId="5" fillId="3" borderId="14" xfId="2" applyNumberFormat="1" applyFont="1" applyFill="1" applyBorder="1" applyAlignment="1" applyProtection="1">
      <alignment horizontal="center"/>
      <protection locked="0"/>
    </xf>
    <xf numFmtId="166" fontId="5" fillId="3" borderId="2" xfId="2" applyNumberFormat="1" applyFont="1" applyFill="1" applyBorder="1" applyAlignment="1" applyProtection="1">
      <alignment horizontal="center"/>
      <protection locked="0"/>
    </xf>
    <xf numFmtId="166" fontId="5" fillId="3" borderId="16" xfId="2" applyNumberFormat="1" applyFont="1" applyFill="1" applyBorder="1" applyAlignment="1" applyProtection="1">
      <alignment horizontal="center"/>
      <protection locked="0"/>
    </xf>
    <xf numFmtId="166" fontId="5" fillId="3" borderId="15" xfId="2" applyNumberFormat="1" applyFont="1" applyFill="1" applyBorder="1" applyAlignment="1" applyProtection="1">
      <alignment horizontal="center"/>
      <protection locked="0"/>
    </xf>
    <xf numFmtId="0" fontId="10" fillId="2" borderId="0" xfId="0" applyFont="1" applyFill="1" applyAlignment="1" applyProtection="1">
      <alignment horizontal="right" vertical="center" wrapText="1"/>
      <protection hidden="1"/>
    </xf>
    <xf numFmtId="0" fontId="0" fillId="0" borderId="0" xfId="0" applyAlignment="1" applyProtection="1">
      <alignment horizontal="right" vertical="center" wrapText="1"/>
      <protection hidden="1"/>
    </xf>
    <xf numFmtId="0" fontId="10" fillId="2" borderId="0" xfId="0" applyFont="1" applyFill="1" applyAlignment="1" applyProtection="1">
      <alignment horizontal="right" vertical="center" shrinkToFit="1"/>
      <protection hidden="1"/>
    </xf>
    <xf numFmtId="0" fontId="0" fillId="0" borderId="0" xfId="0" applyAlignment="1" applyProtection="1">
      <alignment shrinkToFit="1"/>
      <protection hidden="1"/>
    </xf>
    <xf numFmtId="0" fontId="12" fillId="2" borderId="0" xfId="0" applyFont="1" applyFill="1" applyAlignment="1" applyProtection="1">
      <alignment shrinkToFit="1"/>
      <protection hidden="1"/>
    </xf>
    <xf numFmtId="0" fontId="15" fillId="2" borderId="0" xfId="0" applyFont="1" applyFill="1" applyAlignment="1" applyProtection="1">
      <alignment horizontal="left" shrinkToFit="1"/>
      <protection hidden="1"/>
    </xf>
    <xf numFmtId="0" fontId="41" fillId="2" borderId="36" xfId="5" applyFont="1" applyFill="1" applyBorder="1" applyAlignment="1" applyProtection="1">
      <alignment horizontal="left" vertical="top" wrapText="1"/>
      <protection hidden="1"/>
    </xf>
    <xf numFmtId="0" fontId="41" fillId="2" borderId="22" xfId="5" applyFont="1" applyFill="1" applyBorder="1" applyAlignment="1" applyProtection="1">
      <alignment horizontal="left" vertical="top" wrapText="1"/>
      <protection hidden="1"/>
    </xf>
  </cellXfs>
  <cellStyles count="6">
    <cellStyle name="Huomautus" xfId="5" builtinId="10"/>
    <cellStyle name="Hyperlinkki" xfId="1" builtinId="8"/>
    <cellStyle name="Normaali" xfId="0" builtinId="0"/>
    <cellStyle name="Pilkku" xfId="2" builtinId="3"/>
    <cellStyle name="Prosenttia" xfId="3" builtinId="5"/>
    <cellStyle name="Selittävä teksti" xfId="4" builtinId="53"/>
  </cellStyles>
  <dxfs count="11">
    <dxf>
      <font>
        <b val="0"/>
        <i val="0"/>
        <strike val="0"/>
        <condense val="0"/>
        <extend val="0"/>
        <outline val="0"/>
        <shadow val="0"/>
        <u val="none"/>
        <vertAlign val="baseline"/>
        <sz val="11"/>
        <color theme="1"/>
        <name val="Arial"/>
        <family val="2"/>
        <scheme val="minor"/>
      </font>
      <numFmt numFmtId="3" formatCode="#,##0"/>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theme="1"/>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alignment horizontal="left"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s>
  <tableStyles count="0" defaultTableStyle="TableStyleMedium2" defaultPivotStyle="PivotStyleLight16"/>
  <colors>
    <mruColors>
      <color rgb="FFCCD6DD"/>
      <color rgb="FF003057"/>
      <color rgb="FF78BE20"/>
      <color rgb="FFF9CCDB"/>
      <color rgb="FF7F9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409574</xdr:colOff>
      <xdr:row>1</xdr:row>
      <xdr:rowOff>0</xdr:rowOff>
    </xdr:from>
    <xdr:to>
      <xdr:col>9</xdr:col>
      <xdr:colOff>501650</xdr:colOff>
      <xdr:row>5</xdr:row>
      <xdr:rowOff>1</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24" y="161925"/>
          <a:ext cx="781051" cy="781051"/>
        </a:xfrm>
        <a:prstGeom prst="rect">
          <a:avLst/>
        </a:prstGeom>
      </xdr:spPr>
    </xdr:pic>
    <xdr:clientData/>
  </xdr:twoCellAnchor>
  <xdr:twoCellAnchor editAs="oneCell">
    <xdr:from>
      <xdr:col>1</xdr:col>
      <xdr:colOff>38557</xdr:colOff>
      <xdr:row>5</xdr:row>
      <xdr:rowOff>47625</xdr:rowOff>
    </xdr:from>
    <xdr:to>
      <xdr:col>3</xdr:col>
      <xdr:colOff>494838</xdr:colOff>
      <xdr:row>5</xdr:row>
      <xdr:rowOff>2693880</xdr:rowOff>
    </xdr:to>
    <xdr:pic>
      <xdr:nvPicPr>
        <xdr:cNvPr id="6" name="Pladsholder til billede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38582" y="990600"/>
          <a:ext cx="3999581" cy="2643080"/>
        </a:xfrm>
        <a:prstGeom prst="round2DiagRect">
          <a:avLst>
            <a:gd name="adj1" fmla="val 0"/>
            <a:gd name="adj2" fmla="val 5438"/>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142875</xdr:rowOff>
    </xdr:from>
    <xdr:to>
      <xdr:col>13</xdr:col>
      <xdr:colOff>65323</xdr:colOff>
      <xdr:row>4</xdr:row>
      <xdr:rowOff>142876</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0" y="142875"/>
          <a:ext cx="781051" cy="77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1266824</xdr:colOff>
      <xdr:row>0</xdr:row>
      <xdr:rowOff>155575</xdr:rowOff>
    </xdr:from>
    <xdr:to>
      <xdr:col>7</xdr:col>
      <xdr:colOff>330583</xdr:colOff>
      <xdr:row>5</xdr:row>
      <xdr:rowOff>1</xdr:rowOff>
    </xdr:to>
    <xdr:pic>
      <xdr:nvPicPr>
        <xdr:cNvPr id="2" name="Bille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5699" y="155575"/>
          <a:ext cx="781434" cy="777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438150</xdr:colOff>
      <xdr:row>1</xdr:row>
      <xdr:rowOff>28575</xdr:rowOff>
    </xdr:from>
    <xdr:to>
      <xdr:col>8</xdr:col>
      <xdr:colOff>1219584</xdr:colOff>
      <xdr:row>4</xdr:row>
      <xdr:rowOff>21304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195263"/>
          <a:ext cx="781434" cy="781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0</xdr:row>
      <xdr:rowOff>47625</xdr:rowOff>
    </xdr:from>
    <xdr:to>
      <xdr:col>8</xdr:col>
      <xdr:colOff>1047751</xdr:colOff>
      <xdr:row>4</xdr:row>
      <xdr:rowOff>44451</xdr:rowOff>
    </xdr:to>
    <xdr:pic>
      <xdr:nvPicPr>
        <xdr:cNvPr id="2" name="Bille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4925" y="47625"/>
          <a:ext cx="781051" cy="781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mo\Downloads\CalcOriginalSheet.xlsx" TargetMode="External"/><Relationship Id="rId1" Type="http://schemas.openxmlformats.org/officeDocument/2006/relationships/externalLinkPath" Target="https://nordicecolabel-my.sharepoint.com/Users/jmo/Downloads/CalcOriginal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elect langage)"/>
      <sheetName val="Description O1"/>
      <sheetName val="m2 Cleaning O2"/>
      <sheetName val="Chemicals O3-10, P1-2 Cleaning"/>
      <sheetName val="Chemicals O3-10, P1-2 Windows"/>
      <sheetName val="Transportation O11-12, P3-4"/>
      <sheetName val="Consumption of Bags P5"/>
      <sheetName val="Language"/>
      <sheetName val="Opslag"/>
    </sheetNames>
    <sheetDataSet>
      <sheetData sheetId="0"/>
      <sheetData sheetId="1"/>
      <sheetData sheetId="2"/>
      <sheetData sheetId="3"/>
      <sheetData sheetId="4"/>
      <sheetData sheetId="5"/>
      <sheetData sheetId="6"/>
      <sheetData sheetId="7">
        <row r="1">
          <cell r="B1" t="str">
            <v>Dansk</v>
          </cell>
          <cell r="C1" t="str">
            <v xml:space="preserve">English </v>
          </cell>
          <cell r="D1" t="str">
            <v>Norsk</v>
          </cell>
          <cell r="E1" t="str">
            <v>Icelandic</v>
          </cell>
          <cell r="F1" t="str">
            <v>Svenska</v>
          </cell>
          <cell r="G1" t="str">
            <v>Suomi</v>
          </cell>
        </row>
        <row r="2">
          <cell r="B2" t="str">
            <v>Svanemærkning af rengøringstjenester, Gen. 3</v>
          </cell>
          <cell r="C2" t="str">
            <v>Nordic Ecolabelling of cleaning services, Gen. 3</v>
          </cell>
          <cell r="D2" t="str">
            <v>Svanemerking av rengjøringstjenester, Gen. 3</v>
          </cell>
          <cell r="E2" t="str">
            <v>Svansvottun á ræstingaþjónustu, Útg.3</v>
          </cell>
          <cell r="F2" t="str">
            <v>Svanenmärkning av städtjänster, version 3</v>
          </cell>
          <cell r="G2" t="str">
            <v>Joutsenmerkin kriteerit - Siivouspalvelut, versio 3.0</v>
          </cell>
        </row>
        <row r="3">
          <cell r="B3" t="str">
            <v>- Dokumentation af forbrug af kemikalier</v>
          </cell>
          <cell r="C3" t="str">
            <v>- Documentation related to chemical consumption</v>
          </cell>
          <cell r="D3" t="str">
            <v>Dokumentasjon av kjemikalieforbruk</v>
          </cell>
          <cell r="E3" t="str">
            <v>- Gögn tengd efnanotkun</v>
          </cell>
          <cell r="F3" t="str">
            <v>Dokumentation om kemikalieförbrukning</v>
          </cell>
          <cell r="G3" t="str">
            <v>Dokumentaatio kemikaalien käytöstä</v>
          </cell>
        </row>
        <row r="4">
          <cell r="B4" t="str">
            <v>Indtast data i de lyseblå felter for dokumentation og beregning af kemi</v>
          </cell>
          <cell r="C4" t="str">
            <v>Please fill in data in the light blue fields for documentation and calculation for chemicals</v>
          </cell>
          <cell r="D4" t="str">
            <v>Legg inn data i de lyseblå feltene for dokumentasjon og beregning av kjemi</v>
          </cell>
          <cell r="E4" t="str">
            <v>Settu gögn um efnanotkun og útreikninga á efnanotkun í ljósbláu reitina</v>
          </cell>
          <cell r="F4" t="str">
            <v>Fyll i uppgifter i de ljusblå fälten för dokumentation om beräkning av kemikalier</v>
          </cell>
          <cell r="G4" t="str">
            <v>Täytä harmaisiin kenttiin kemikaaleihin liittyvä dokumentaatio ja laskelmat</v>
          </cell>
        </row>
        <row r="5">
          <cell r="B5" t="str">
            <v>Vedrører periode</v>
          </cell>
          <cell r="C5" t="str">
            <v>Regarding period</v>
          </cell>
          <cell r="D5" t="str">
            <v>Gjelder periode</v>
          </cell>
          <cell r="E5" t="str">
            <v>Gildir fyrir tímabil</v>
          </cell>
          <cell r="F5" t="str">
            <v>Gäller perioden</v>
          </cell>
          <cell r="G5" t="str">
            <v>Ajankohta</v>
          </cell>
        </row>
        <row r="6">
          <cell r="B6" t="str">
            <v>Fra</v>
          </cell>
          <cell r="C6" t="str">
            <v>From</v>
          </cell>
          <cell r="D6" t="str">
            <v>Fra</v>
          </cell>
          <cell r="E6" t="str">
            <v>Frá</v>
          </cell>
          <cell r="F6" t="str">
            <v>Från</v>
          </cell>
          <cell r="G6" t="str">
            <v>Mistä</v>
          </cell>
        </row>
        <row r="7">
          <cell r="B7" t="str">
            <v>Til</v>
          </cell>
          <cell r="C7" t="str">
            <v>To</v>
          </cell>
          <cell r="D7" t="str">
            <v>Til</v>
          </cell>
          <cell r="E7" t="str">
            <v>Til</v>
          </cell>
          <cell r="F7" t="str">
            <v>Till</v>
          </cell>
          <cell r="G7" t="str">
            <v>Mihin</v>
          </cell>
        </row>
        <row r="8">
          <cell r="B8" t="str">
            <v>Kemikalier til rengøringsydelsen og vask internt</v>
          </cell>
          <cell r="C8" t="str">
            <v>Chemicals for cleaning and internal laundering</v>
          </cell>
          <cell r="D8" t="str">
            <v>Kjemikalier (inklusive tekstilvaskemidler benyttet ved intern og ekstern vask av mopper /kluter)</v>
          </cell>
          <cell r="E8" t="str">
            <v>Efnavara fyrir ræstiþjónustuna og þvotta (innanhús)</v>
          </cell>
          <cell r="F8" t="str">
            <v xml:space="preserve">Kemikalier för städning och intern tvätt </v>
          </cell>
          <cell r="G8" t="str">
            <v>Kemikaalit siivouksessa ja yrityksen omassa pesulassa</v>
          </cell>
        </row>
        <row r="9">
          <cell r="B9" t="str">
            <v>Kemikalier til vask internt</v>
          </cell>
          <cell r="C9" t="str">
            <v>Chemicals for laundering (internally)</v>
          </cell>
          <cell r="F9" t="str">
            <v xml:space="preserve">Kemikalier för intern tvätt </v>
          </cell>
          <cell r="G9" t="str">
            <v>Kemikaalit yrityksen omassa pesulassa</v>
          </cell>
        </row>
        <row r="10">
          <cell r="B10" t="str">
            <v xml:space="preserve">Ekstern vask ifm. almindelig rengøring og kemikalier hertil </v>
          </cell>
          <cell r="C10" t="str">
            <v>External laundering related to normal cleaning and related chemical consumption</v>
          </cell>
          <cell r="D10" t="str">
            <v>Kjemikalier til ekstern vask av mopper/kluter</v>
          </cell>
          <cell r="E10" t="str">
            <v>Þvottur þvegin af verktaka tengdur almennum þrifum og tengd efnanotkun</v>
          </cell>
          <cell r="F10" t="str">
            <v xml:space="preserve">Extern tvätteritjänst i samband med vanlig städning samt kemikalier som används </v>
          </cell>
          <cell r="G10" t="str">
            <v>Ulkopuolinen pesula tavallisen siivouksen yhteydessä sekä siellä käytettävät kemikaalit</v>
          </cell>
        </row>
        <row r="11">
          <cell r="B11" t="str">
            <v>Kemikalier til vinduespolering og intern vask i relation hertil</v>
          </cell>
          <cell r="C11" t="str">
            <v>Chemicals for window cleaning and related internal laundering</v>
          </cell>
          <cell r="D11" t="str">
            <v>Kjemikalier til vindusvask og relatert intern vask</v>
          </cell>
          <cell r="E11" t="str">
            <v>Efnavara tengd gluggaþvotti og tengd efnanotkun</v>
          </cell>
          <cell r="F11" t="str">
            <v>Kemikalier för fönsterputsning och intern tvätt i samband med detta</v>
          </cell>
          <cell r="G11" t="str">
            <v>Ikkunanpesussa ja omassa pesulassa käytettävät kemikaalit</v>
          </cell>
        </row>
        <row r="12">
          <cell r="B12" t="str">
            <v>Kemikalieleverandør</v>
          </cell>
          <cell r="C12" t="str">
            <v>Chemical supplier</v>
          </cell>
          <cell r="D12" t="str">
            <v>Kjemikalieleverandør</v>
          </cell>
          <cell r="E12" t="str">
            <v>Birgi efnavöru</v>
          </cell>
          <cell r="F12" t="str">
            <v>Kemikalietillverkare</v>
          </cell>
          <cell r="G12" t="str">
            <v>Kemikaalintoimittaja</v>
          </cell>
        </row>
        <row r="13">
          <cell r="B13" t="str">
            <v>Handelsnavn (produkt som anvendes fremadrettet)</v>
          </cell>
          <cell r="C13" t="str">
            <v>Tradename (product to used in the future)</v>
          </cell>
          <cell r="D13" t="str">
            <v>Handelsnavn (for produkter som fortsatt skal benyttes)</v>
          </cell>
          <cell r="E13" t="str">
            <v>Vörumerki (fyrir vörur notaðar framvegis)</v>
          </cell>
          <cell r="F13" t="str">
            <v>Handelsnamn (produkter ni använder idag och framöver)</v>
          </cell>
          <cell r="G13" t="str">
            <v>Kauppanimi (jatkossa käytettävät tuotteet)</v>
          </cell>
        </row>
        <row r="14">
          <cell r="B14" t="str">
            <v>Evt. erstatning for …</v>
          </cell>
          <cell r="C14" t="str">
            <v>Substitution for (if any) …</v>
          </cell>
          <cell r="D14" t="str">
            <v>Evt. erstatning for…</v>
          </cell>
          <cell r="E14" t="str">
            <v>Kemur í staðinn fyrir (ef á við)…</v>
          </cell>
          <cell r="F14" t="str">
            <v>Handelsnamn på produkter som brukats under året men nu bytts ut/tagits bort</v>
          </cell>
          <cell r="G14" t="str">
            <v xml:space="preserve">Korvaava aine </v>
          </cell>
        </row>
        <row r="15">
          <cell r="B15" t="str">
            <v>Funktion (fritekst)</v>
          </cell>
          <cell r="C15" t="str">
            <v>Function</v>
          </cell>
          <cell r="D15" t="str">
            <v>Funksjon</v>
          </cell>
          <cell r="E15" t="str">
            <v>Virkni</v>
          </cell>
          <cell r="F15" t="str">
            <v>Funktion (fritext)</v>
          </cell>
          <cell r="G15" t="str">
            <v>Toiminta</v>
          </cell>
        </row>
        <row r="16">
          <cell r="B16" t="str">
            <v>Indsæt link til sikkerhedsdatablad (hvis ikke miljømærket)</v>
          </cell>
          <cell r="C16" t="str">
            <v>Insert link to safety data sheet (if product is not ecolabelled)</v>
          </cell>
          <cell r="D16" t="str">
            <v>Sett inn lenke til sikkerhetsdatablad (hvis ikke Svanemerket)</v>
          </cell>
          <cell r="E16" t="str">
            <v>Linkur fyrir öryggisblað (ef ekki umhverfismerkt)</v>
          </cell>
          <cell r="F16" t="str">
            <v>Ev. Infoga länk till säkerhetsdatablad (om inte miljömärkt)</v>
          </cell>
          <cell r="G16" t="str">
            <v>Lisää linkki käyttöturvallisuustiedotteeseen (jos tuote ei ole ympäristömerkitty)</v>
          </cell>
        </row>
        <row r="17">
          <cell r="B17" t="str">
            <v>Evt. link til erklæring fra kemikalieleverandør (hvis ikke miljømærket)</v>
          </cell>
          <cell r="C17" t="str">
            <v>Link to declaration from chemical supplier (if relevant and not ecolabelled)</v>
          </cell>
          <cell r="D17" t="str">
            <v>Evt. lenke til erklæring fra kjemikalieleverandør (hvis ikke Svanemerket)</v>
          </cell>
          <cell r="E17" t="str">
            <v>Linkur fyrir yfirlýsingu birgja (ef ekki umhverfismerkt)</v>
          </cell>
          <cell r="F17" t="str">
            <v>.</v>
          </cell>
          <cell r="G17" t="str">
            <v>Linkki kemikaalintoimittajan ilmoitukseen (jos tuote ei ole ympäristömerkitty)</v>
          </cell>
        </row>
        <row r="18">
          <cell r="B18" t="str">
            <v>Nordisk Miljømærkning Sagsbehandlerkontrol</v>
          </cell>
          <cell r="C18" t="str">
            <v>Nordic Ecolabelling, Internal evaluation</v>
          </cell>
          <cell r="D18" t="str">
            <v>Nordisk Miljømerking saksbehandlerkontroll</v>
          </cell>
          <cell r="E18" t="str">
            <v>Norræna umhverfismerkið, innra eftirlit</v>
          </cell>
          <cell r="F18" t="str">
            <v>Nordisk Miljömärkning handläggarkontroll</v>
          </cell>
          <cell r="G18" t="str">
            <v>Pohjoismaisen ympäristömerkinnän sisäinen tarkastus</v>
          </cell>
        </row>
        <row r="19">
          <cell r="B19" t="str">
            <v>SDS</v>
          </cell>
          <cell r="C19" t="str">
            <v>SDS</v>
          </cell>
          <cell r="D19" t="str">
            <v>Sikkerhetsdatablad</v>
          </cell>
          <cell r="E19" t="str">
            <v>Öryggisblað (safety data sheet)</v>
          </cell>
          <cell r="F19" t="str">
            <v>Säkerhetsdatablad</v>
          </cell>
          <cell r="G19" t="str">
            <v>Käyttöturvallisuustiedote</v>
          </cell>
        </row>
        <row r="20">
          <cell r="B20" t="str">
            <v>Kontrol af miljømærkning (sæt "x")</v>
          </cell>
          <cell r="C20" t="str">
            <v>Ecolabelled (mark with "x")</v>
          </cell>
          <cell r="D20" t="str">
            <v>Miljømerket (sett x)</v>
          </cell>
          <cell r="E20" t="str">
            <v>Umhverfismerkt (merkt með x)</v>
          </cell>
          <cell r="F20" t="str">
            <v>Kontroll av miljömärkning (sätt ett ”x”)</v>
          </cell>
          <cell r="G20" t="str">
            <v>Ympäristömerkitty (merkitse X)</v>
          </cell>
        </row>
        <row r="21">
          <cell r="B21" t="str">
            <v>Note</v>
          </cell>
          <cell r="C21" t="str">
            <v>Comment</v>
          </cell>
          <cell r="D21" t="str">
            <v>Kommentar</v>
          </cell>
          <cell r="E21" t="str">
            <v>Athugasemd</v>
          </cell>
          <cell r="F21" t="str">
            <v>Kommentar</v>
          </cell>
          <cell r="G21" t="str">
            <v>Kommentit</v>
          </cell>
        </row>
        <row r="22">
          <cell r="B22" t="str">
            <v>Bilag 4</v>
          </cell>
          <cell r="C22" t="str">
            <v>Appendix 4 from supplier or on list</v>
          </cell>
          <cell r="D22" t="str">
            <v>Bilag 4</v>
          </cell>
          <cell r="E22" t="str">
            <v>Viðauki 4</v>
          </cell>
          <cell r="F22" t="str">
            <v>Bilaga 4</v>
          </cell>
          <cell r="G22" t="str">
            <v>Liite 4</v>
          </cell>
        </row>
        <row r="23">
          <cell r="B23" t="str">
            <v>Link til indkøbsstatistik for kemikalier</v>
          </cell>
          <cell r="C23" t="str">
            <v>Link to purchasing statistics for chemicals</v>
          </cell>
          <cell r="D23" t="str">
            <v>Lenke til innkjøpsstatstikk for kjemikalier</v>
          </cell>
          <cell r="E23" t="str">
            <v>Linkur á gögn um innkaup efnavöru</v>
          </cell>
          <cell r="F23" t="str">
            <v>Länk till inköpsstatistik för kemikalier</v>
          </cell>
          <cell r="G23" t="str">
            <v>Linkki kemikaalien osotilastoihin</v>
          </cell>
        </row>
        <row r="24">
          <cell r="B24" t="str">
            <v>Indkøbsaansvarlig for kemikalier</v>
          </cell>
          <cell r="C24" t="str">
            <v>Responsible for purchasing of chemicals</v>
          </cell>
          <cell r="D24" t="str">
            <v>Innkjøpsansvarlig for kjemikalier</v>
          </cell>
          <cell r="E24" t="str">
            <v>Ábyrgðaraðili fyrir innkaup efnavöru</v>
          </cell>
          <cell r="F24" t="str">
            <v>Inköpsansvarig for kemikalier</v>
          </cell>
          <cell r="G24" t="str">
            <v>Kemikaalien ostovastaava</v>
          </cell>
        </row>
        <row r="25">
          <cell r="B25" t="str">
            <v>Navn</v>
          </cell>
          <cell r="C25" t="str">
            <v>Name</v>
          </cell>
          <cell r="D25" t="str">
            <v>Navn</v>
          </cell>
          <cell r="E25" t="str">
            <v>Nafn</v>
          </cell>
          <cell r="F25" t="str">
            <v>Namn</v>
          </cell>
          <cell r="G25" t="str">
            <v>Nimi</v>
          </cell>
        </row>
        <row r="26">
          <cell r="B26" t="str">
            <v>Stilling</v>
          </cell>
          <cell r="C26" t="str">
            <v>Job title</v>
          </cell>
          <cell r="D26" t="str">
            <v>Stilling</v>
          </cell>
          <cell r="E26" t="str">
            <v>Staða innan fyrirtækis</v>
          </cell>
          <cell r="F26" t="str">
            <v>Befattning</v>
          </cell>
          <cell r="G26" t="str">
            <v>Titteli</v>
          </cell>
        </row>
        <row r="27">
          <cell r="B27" t="str">
            <v>Direkte telefon</v>
          </cell>
          <cell r="C27" t="str">
            <v>Phone, direct</v>
          </cell>
          <cell r="D27" t="str">
            <v>Telefon</v>
          </cell>
          <cell r="E27" t="str">
            <v>Símanúmer</v>
          </cell>
          <cell r="F27" t="str">
            <v>Telefon</v>
          </cell>
          <cell r="G27" t="str">
            <v>Puhelin</v>
          </cell>
        </row>
        <row r="28">
          <cell r="B28" t="str">
            <v>E-mail</v>
          </cell>
          <cell r="C28" t="str">
            <v>E-mail</v>
          </cell>
          <cell r="D28" t="str">
            <v>E-post</v>
          </cell>
          <cell r="E28" t="str">
            <v>Tölvupóstur</v>
          </cell>
          <cell r="F28" t="str">
            <v>E-postadress</v>
          </cell>
          <cell r="G28" t="str">
            <v>Sähköpostiosoite</v>
          </cell>
        </row>
        <row r="29">
          <cell r="B29" t="str">
            <v>Indkøbt mængde for perioden (liter eller kg)</v>
          </cell>
          <cell r="C29" t="str">
            <v>Purchase volume for the period (litres or kg)</v>
          </cell>
          <cell r="D29" t="str">
            <v>Innkjøpt mengde for perioden (liter eller kg)</v>
          </cell>
          <cell r="E29" t="str">
            <v>Magn efnavöru á tímabilinu (lítrar)</v>
          </cell>
          <cell r="F29" t="str">
            <v>Inköpt mängd för perioden (liter eller kg)</v>
          </cell>
          <cell r="G29" t="str">
            <v>Ajanjaksolla ostettu määrä (litra tai kilo)</v>
          </cell>
        </row>
        <row r="30">
          <cell r="B30" t="str">
            <v>Licensnummer, hvis miljømærket (feltet skal være tomt hvis ikke)</v>
          </cell>
          <cell r="C30" t="str">
            <v>Licence number, if ecolabelled (leave blank if not).</v>
          </cell>
          <cell r="D30" t="str">
            <v xml:space="preserve">Lisensnummer, hvis miljømerket (la feltet stå tomt hvis ikke miljømerket) </v>
          </cell>
          <cell r="E30" t="str">
            <v>Leyfisnúmer fyrir umhverfismerki (tómt ef ekki umhverfismerkt)</v>
          </cell>
          <cell r="F30" t="str">
            <v>Licensnummer, om miljömärkt (annars ska fältet vara tomt)</v>
          </cell>
          <cell r="G30" t="str">
            <v>Lupanumero,  jos ympäristömerkitty (muuten kohta jätetään tyhjäksi)</v>
          </cell>
        </row>
        <row r="31">
          <cell r="B31" t="str">
            <v>Internt referencenummer</v>
          </cell>
          <cell r="C31" t="str">
            <v>Internal reference number</v>
          </cell>
          <cell r="D31"/>
          <cell r="E31" t="str">
            <v>Tilvísunarnúmer (ust)</v>
          </cell>
          <cell r="F31" t="str">
            <v>Internt referensnummer</v>
          </cell>
          <cell r="G31" t="str">
            <v>Sisäinen viitenumero</v>
          </cell>
        </row>
        <row r="32">
          <cell r="B32" t="str">
            <v>- Introduktion</v>
          </cell>
          <cell r="C32" t="str">
            <v>- Introduction</v>
          </cell>
          <cell r="D32" t="str">
            <v>- Introduksjon</v>
          </cell>
          <cell r="E32" t="str">
            <v>- Inngangur</v>
          </cell>
          <cell r="F32" t="str">
            <v>Introduktion</v>
          </cell>
          <cell r="G32" t="str">
            <v>- Esittely</v>
          </cell>
        </row>
        <row r="33">
          <cell r="B33" t="str">
            <v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v>
          </cell>
          <cell r="C33" t="str">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ell>
          <cell r="D33" t="str">
            <v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v>
          </cell>
          <cell r="E33" t="str">
            <v>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v>
          </cell>
          <cell r="F33" t="str">
            <v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v>
          </cell>
          <cell r="G33" t="str">
            <v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v>
          </cell>
        </row>
        <row r="34">
          <cell r="B34" t="str">
            <v>- Overblik</v>
          </cell>
          <cell r="C34" t="str">
            <v>- Overview</v>
          </cell>
          <cell r="D34" t="str">
            <v>- Oversikt</v>
          </cell>
          <cell r="E34" t="str">
            <v>- Yfirlit</v>
          </cell>
          <cell r="F34" t="str">
            <v>Överblick</v>
          </cell>
          <cell r="G34" t="str">
            <v>- Katsaus</v>
          </cell>
        </row>
        <row r="35">
          <cell r="B35" t="str">
            <v>Virksomhedsnavn</v>
          </cell>
          <cell r="C35" t="str">
            <v>Company name</v>
          </cell>
          <cell r="D35" t="str">
            <v>Firmanavn</v>
          </cell>
          <cell r="E35" t="str">
            <v>Nafn fyrirtækis</v>
          </cell>
          <cell r="F35" t="str">
            <v>Företagsnamn</v>
          </cell>
          <cell r="G35" t="str">
            <v>Yrityksen nimi</v>
          </cell>
        </row>
        <row r="36">
          <cell r="B36" t="str">
            <v>Antal ansatte for den miljømærkede service (antal årsværk)</v>
          </cell>
          <cell r="C36" t="str">
            <v>Number of employees for the ecolabelled service (full-time equivalents)</v>
          </cell>
          <cell r="D36" t="str">
            <v>Antall ansatte (antall årsverk)</v>
          </cell>
          <cell r="E36" t="str">
            <v>Fjöldi starfsmanna fyrir umhverfisvottaða þjónustu (starfsgildi/ár)</v>
          </cell>
          <cell r="F36" t="str">
            <v>Antal anställda inom den miljömärkta tjänsten</v>
          </cell>
          <cell r="G36" t="str">
            <v>Työntekijöiden lukumäärä ympäristömerkityssä palvelussa</v>
          </cell>
        </row>
        <row r="37">
          <cell r="B37" t="str">
            <v>Kort beskrivese af virksomheden og den service, der leveres:</v>
          </cell>
          <cell r="C37" t="str">
            <v>Short description of company and the services offered:</v>
          </cell>
          <cell r="D37" t="str">
            <v>Kort beskrivelse av virksomheten og tjenesten som tilbys</v>
          </cell>
          <cell r="E37" t="str">
            <v>Stutt lýsing á starfsemi og þjónustu</v>
          </cell>
          <cell r="F37" t="str">
            <v>Kort beskrivning av företaget och de tjänster som erbjuds:</v>
          </cell>
          <cell r="G37" t="str">
            <v>Lyhyt kuvaus yrityksestä ja sen tarjoamista palveluista:</v>
          </cell>
        </row>
        <row r="38">
          <cell r="B38" t="str">
            <v>Kort beskrivelse af de typiske kunder til den Svanemærkede ydelse</v>
          </cell>
          <cell r="C38" t="str">
            <v>Short description of the typical customers for the ecolabelled service</v>
          </cell>
          <cell r="D38" t="str">
            <v>Kort beskrivelse av rengjøringstjenestens typiske kunder</v>
          </cell>
          <cell r="E38" t="str">
            <v>Stutt lýsing á hefðbundnum kúnnum fyrir umhverfisvottaða þjónustu</v>
          </cell>
          <cell r="F38" t="str">
            <v>Kort beskrivning av de typiska kunder som använder Svanenmärkta tjänster</v>
          </cell>
          <cell r="G38" t="str">
            <v xml:space="preserve">Lyhyt kuvaus Joutsenmerkittyjä palveluja käyttävistä asiakkaista: </v>
          </cell>
        </row>
        <row r="39">
          <cell r="B39" t="str">
            <v>Almindelig rengøring</v>
          </cell>
          <cell r="C39" t="str">
            <v>Normal cleaning</v>
          </cell>
          <cell r="D39" t="str">
            <v>Vanlig rengjøring</v>
          </cell>
          <cell r="E39" t="str">
            <v>Almennar ræstingar</v>
          </cell>
          <cell r="F39" t="str">
            <v>Vanlig städning</v>
          </cell>
          <cell r="G39" t="str">
            <v>Tavallinen siivouspalvelu</v>
          </cell>
        </row>
        <row r="40">
          <cell r="B40" t="str">
            <v>Vinduespolering</v>
          </cell>
          <cell r="C40" t="str">
            <v>Window cleaning</v>
          </cell>
          <cell r="D40" t="str">
            <v>Vindusvask</v>
          </cell>
          <cell r="E40" t="str">
            <v>Gluggaþvottur</v>
          </cell>
          <cell r="F40" t="str">
            <v>Fönsterputsning</v>
          </cell>
          <cell r="G40" t="str">
            <v xml:space="preserve">Ikkunanpesu </v>
          </cell>
        </row>
        <row r="41">
          <cell r="B41" t="str">
            <v>Svanemærkede underleverandører</v>
          </cell>
          <cell r="C41" t="str">
            <v>Nordic Ecolabelled sub-contractors</v>
          </cell>
          <cell r="D41" t="str">
            <v>Svanemerkede underleverandører</v>
          </cell>
          <cell r="E41" t="str">
            <v>Svansvottaðir verktakar</v>
          </cell>
          <cell r="F41" t="str">
            <v>Svanenmärkta underleverantörer</v>
          </cell>
          <cell r="G41" t="str">
            <v>Joutsenmerkityt alilhankkijat</v>
          </cell>
        </row>
        <row r="42">
          <cell r="B42" t="str">
            <v>Ikke-Svanemærkede underleverandører</v>
          </cell>
          <cell r="C42" t="str">
            <v>Non-ecolabelled sub-contractors</v>
          </cell>
          <cell r="D42" t="str">
            <v>Underleverandører som ikke er svanemerket</v>
          </cell>
          <cell r="E42" t="str">
            <v>Verktakar án vottunar</v>
          </cell>
          <cell r="F42" t="str">
            <v xml:space="preserve">Underleverantörer som inte är Svanenmärkta </v>
          </cell>
          <cell r="G42" t="str">
            <v>Ei-Joutsenmerkityt alihankkijat</v>
          </cell>
        </row>
        <row r="43">
          <cell r="B43" t="str">
            <v>- Beskrivelse af virksomheden, den leverede service samt underleverandører</v>
          </cell>
          <cell r="C43" t="str">
            <v>- Description of the company, the supplied services and suppliers</v>
          </cell>
          <cell r="D43" t="str">
            <v>-Beskrivelse av virksomheten, den leverte tjenesten og underleverandører</v>
          </cell>
          <cell r="E43" t="str">
            <v>- Lýsing á fyrirtækinu, aðkeyptri þjónustu og birgjum</v>
          </cell>
          <cell r="F43" t="str">
            <v>- Beskrivning av företaget, de tjänster som levereras samt underleverantörer</v>
          </cell>
          <cell r="G43" t="str">
            <v xml:space="preserve">Kuvaus yrityksestä, toimitettavat palvelut sekä alihankkijat </v>
          </cell>
        </row>
        <row r="44">
          <cell r="B44" t="str">
            <v>Total</v>
          </cell>
          <cell r="C44" t="str">
            <v>Total</v>
          </cell>
          <cell r="D44" t="str">
            <v>Totalt</v>
          </cell>
          <cell r="E44" t="str">
            <v>Samtals</v>
          </cell>
          <cell r="F44" t="str">
            <v>Totalt</v>
          </cell>
          <cell r="G44" t="str">
            <v>Yhteensä</v>
          </cell>
        </row>
        <row r="45">
          <cell r="B45" t="str">
            <v>- Opgørelse af rengjorte kvadratmeter (almindelig rengøring)</v>
          </cell>
          <cell r="C45" t="str">
            <v>- Annual squaremetres of normal cleaning</v>
          </cell>
          <cell r="D45" t="str">
            <v xml:space="preserve">-Totalt antall kvadratmeter </v>
          </cell>
          <cell r="E45" t="str">
            <v>- Fermetrar árlega í almennum ræstingum</v>
          </cell>
          <cell r="F45" t="str">
            <v>Beräkning av städade kvadratmeter (vanlig städning)</v>
          </cell>
          <cell r="G45" t="str">
            <v>Siivottujen neliömetrien laskenta (tavallinen siivous)</v>
          </cell>
        </row>
        <row r="46">
          <cell r="B46" t="str">
            <v xml:space="preserve">Du har mulighed for at anvende beregneren herunder til at udregne antallet af årlige kvadratmeter almindelig rengøring. </v>
          </cell>
          <cell r="C46" t="str">
            <v>You are welcome to use the calculator below to calculate the anual numer of squaremetres cleaned.</v>
          </cell>
          <cell r="D46" t="str">
            <v xml:space="preserve">Du kan benytte kalkulatoren under til å beregne antall rengjorte kvadratmeter pr år. </v>
          </cell>
          <cell r="E46" t="str">
            <v>Þér er velkomið að nota reiknivélina að neðan til að reikna út fermetrafjölda/ár</v>
          </cell>
          <cell r="F46" t="str">
            <v xml:space="preserve">Du kan använda kalkylatorn nedan för att räkna ut antalet städade kvadratmeter per år. </v>
          </cell>
          <cell r="G46" t="str">
            <v>Käytä taulukkoa apuna laskemisessa</v>
          </cell>
        </row>
        <row r="47">
          <cell r="B47" t="str">
            <v>Alternativt kan du lave din egen beregning/opgørelse og linke til den her:</v>
          </cell>
          <cell r="C47" t="str">
            <v>Alternatively you can make your own calclations and link to it here:</v>
          </cell>
          <cell r="D47" t="str">
            <v>Alternativt kan du benytte egne beregninger og laste de opp her:</v>
          </cell>
          <cell r="E47" t="str">
            <v>Að öðrum kosti geturðu notast við eigin útreikninga og sett inn link hér:</v>
          </cell>
          <cell r="F47" t="str">
            <v>Alternativt kan du göra din egen beräkning och länka till den här:</v>
          </cell>
          <cell r="G47" t="str">
            <v xml:space="preserve">Vaihtoehtoisesti voit tehdä oman laskennan ja linkittää se tähän: </v>
          </cell>
        </row>
        <row r="48">
          <cell r="B48" t="str">
            <v>Link til kontrakteksempler:</v>
          </cell>
          <cell r="C48" t="str">
            <v>Link to examples of customer contracts:</v>
          </cell>
          <cell r="D48" t="str">
            <v>Lenke til eksempler på kundekontrakter:</v>
          </cell>
          <cell r="E48" t="str">
            <v>Linkar á dæmi um samninga við viðskiptavini</v>
          </cell>
          <cell r="F48" t="str">
            <v>Länk till kontraktexempel:</v>
          </cell>
          <cell r="G48" t="str">
            <v>Linkki esimerkkisopimukseen:</v>
          </cell>
        </row>
        <row r="49">
          <cell r="B49" t="str">
            <v>Kundenavn</v>
          </cell>
          <cell r="C49" t="str">
            <v>Customer name</v>
          </cell>
          <cell r="D49" t="str">
            <v>Kundenavn</v>
          </cell>
          <cell r="E49" t="str">
            <v>Nafn viðskiptavinar</v>
          </cell>
          <cell r="F49" t="str">
            <v>Kundens namn</v>
          </cell>
          <cell r="G49" t="str">
            <v>Asiakkaan nimi</v>
          </cell>
        </row>
        <row r="50">
          <cell r="B50" t="str">
            <v>Evt. internt kundenummer</v>
          </cell>
          <cell r="C50" t="str">
            <v>Internal customer number (not mandatory)</v>
          </cell>
          <cell r="D50" t="str">
            <v>Eventuelt internt kundenummer (frivillig)</v>
          </cell>
          <cell r="E50" t="str">
            <v>Hugsanlegt númer viðskiptavina (innanhús)</v>
          </cell>
          <cell r="F50" t="str">
            <v>Ev. internt kundnummer</v>
          </cell>
          <cell r="G50" t="str">
            <v>Mahdollinen sisäinen asiakasnumero (ei pakollinen)</v>
          </cell>
        </row>
        <row r="51">
          <cell r="B51" t="str">
            <v>Areal [m2]</v>
          </cell>
          <cell r="C51" t="str">
            <v>Area [m2]</v>
          </cell>
          <cell r="D51" t="str">
            <v>Areal [m2]</v>
          </cell>
          <cell r="E51" t="str">
            <v>Gólfflötur [m2]</v>
          </cell>
          <cell r="F51" t="str">
            <v>Areal [m2]</v>
          </cell>
          <cell r="G51" t="str">
            <v>Pinta-ala [m2]</v>
          </cell>
        </row>
        <row r="52">
          <cell r="B52" t="str">
            <v>Antal gange/år</v>
          </cell>
          <cell r="C52" t="str">
            <v>Number of times/year</v>
          </cell>
          <cell r="D52" t="str">
            <v>Antall ganger pr år</v>
          </cell>
          <cell r="E52" t="str">
            <v>Tíðni ræstinga (fjöldi/ár)</v>
          </cell>
          <cell r="F52" t="str">
            <v>Antal gånger/år</v>
          </cell>
          <cell r="G52" t="str">
            <v>Kertoja/vuosi</v>
          </cell>
        </row>
        <row r="53">
          <cell r="B53" t="str">
            <v>Alternativt antal årsværk</v>
          </cell>
          <cell r="C53" t="str">
            <v>Alternatively number of full time eqvivalents</v>
          </cell>
          <cell r="D53" t="str">
            <v>Alternativt antall årsverk</v>
          </cell>
          <cell r="E53" t="str">
            <v>Að öðrum kosti - fjöldi ársverka</v>
          </cell>
          <cell r="F53" t="str">
            <v>Alternativt antal årsarbeten</v>
          </cell>
          <cell r="G53" t="str">
            <v>Vaihtoehtoisesti henkilötyövuosien lukumäärä</v>
          </cell>
        </row>
        <row r="54">
          <cell r="B54" t="str">
            <v>Beregnet areal/år</v>
          </cell>
          <cell r="C54" t="str">
            <v>Calculated area/year</v>
          </cell>
          <cell r="D54" t="str">
            <v>Beregnet areal pr år</v>
          </cell>
          <cell r="E54" t="str">
            <v>Áætlaður gólfflötur á ári</v>
          </cell>
          <cell r="F54" t="str">
            <v>Beräknad areal/år</v>
          </cell>
          <cell r="G54" t="str">
            <v>Laskettu pinta-ala/vuosi</v>
          </cell>
        </row>
        <row r="55">
          <cell r="B55" t="str">
            <v>Beregnede antal m2</v>
          </cell>
          <cell r="C55" t="str">
            <v>Calculated total m2</v>
          </cell>
          <cell r="D55" t="str">
            <v>Beregnet antall m2</v>
          </cell>
          <cell r="E55" t="str">
            <v>Áætlaður fermetrafjöldi</v>
          </cell>
          <cell r="F55" t="str">
            <v>Beräknat antal m2</v>
          </cell>
          <cell r="G55" t="str">
            <v>Laskettu määrä m2</v>
          </cell>
        </row>
        <row r="56">
          <cell r="B56" t="str">
            <v>Hvis egen separat beregning - angiv resultatet:</v>
          </cell>
          <cell r="C56" t="str">
            <v>If own separate calculation - enter the result:</v>
          </cell>
          <cell r="D56" t="str">
            <v>Hvis egen beregning - oppgi resultatet her:</v>
          </cell>
          <cell r="E56" t="str">
            <v>Ef eigin útreikningar - niðurstöður hér:</v>
          </cell>
          <cell r="F56" t="str">
            <v>Vid egen, separat beräkning - ange resultatet:</v>
          </cell>
          <cell r="G56" t="str">
            <v>Jos oma erillinen laskenta - lisää tulos:</v>
          </cell>
        </row>
        <row r="57">
          <cell r="B57" t="str">
            <v>m2/år</v>
          </cell>
          <cell r="C57" t="str">
            <v>m2/year</v>
          </cell>
          <cell r="D57" t="str">
            <v>m2/år</v>
          </cell>
          <cell r="E57" t="str">
            <v>m2/ári</v>
          </cell>
          <cell r="F57" t="str">
            <v>m2/år</v>
          </cell>
          <cell r="G57" t="str">
            <v>m2/vuosi</v>
          </cell>
        </row>
        <row r="58">
          <cell r="B58" t="str">
            <v>Danmark:</v>
          </cell>
          <cell r="C58" t="str">
            <v>Denmark:</v>
          </cell>
          <cell r="D58" t="str">
            <v>Danmark:</v>
          </cell>
          <cell r="E58" t="str">
            <v>Danmörk:</v>
          </cell>
          <cell r="F58" t="str">
            <v>Danmark:</v>
          </cell>
          <cell r="G58" t="str">
            <v>Tanska:</v>
          </cell>
        </row>
        <row r="59">
          <cell r="B59" t="str">
            <v>Island:</v>
          </cell>
          <cell r="C59" t="str">
            <v>Iceland:</v>
          </cell>
          <cell r="D59" t="str">
            <v>Island:</v>
          </cell>
          <cell r="E59" t="str">
            <v xml:space="preserve">Ísland: </v>
          </cell>
          <cell r="F59" t="str">
            <v>Island:</v>
          </cell>
          <cell r="G59" t="str">
            <v>Islanti:</v>
          </cell>
        </row>
        <row r="60">
          <cell r="B60" t="str">
            <v>Finland:</v>
          </cell>
          <cell r="C60" t="str">
            <v>Finland:</v>
          </cell>
          <cell r="D60" t="str">
            <v>Finland:</v>
          </cell>
          <cell r="E60" t="str">
            <v>Finnland:</v>
          </cell>
          <cell r="F60" t="str">
            <v>Finland:</v>
          </cell>
          <cell r="G60" t="str">
            <v>Suomi:</v>
          </cell>
        </row>
        <row r="61">
          <cell r="B61" t="str">
            <v>Norge:</v>
          </cell>
          <cell r="C61" t="str">
            <v>Norway:</v>
          </cell>
          <cell r="D61" t="str">
            <v>Norge:</v>
          </cell>
          <cell r="E61" t="str">
            <v>Noregur:</v>
          </cell>
          <cell r="F61" t="str">
            <v>Norge:</v>
          </cell>
          <cell r="G61" t="str">
            <v>Norja:</v>
          </cell>
        </row>
        <row r="62">
          <cell r="B62" t="str">
            <v>Sverige:</v>
          </cell>
          <cell r="C62" t="str">
            <v>Sweden:</v>
          </cell>
          <cell r="D62" t="str">
            <v>Sverige:</v>
          </cell>
          <cell r="E62" t="str">
            <v>Svíþjóð:</v>
          </cell>
          <cell r="F62" t="str">
            <v>Sverige:</v>
          </cell>
          <cell r="G62" t="str">
            <v>Ruotsi:</v>
          </cell>
        </row>
        <row r="63">
          <cell r="B63" t="str">
            <v>01 Application forms (ansøgningsskemaer)</v>
          </cell>
          <cell r="C63" t="str">
            <v>01 Application forms</v>
          </cell>
          <cell r="D63" t="str">
            <v>01 Application forms (søknadsskjemaer)</v>
          </cell>
          <cell r="E63" t="str">
            <v>01 Umsóknareyðublöð</v>
          </cell>
          <cell r="F63" t="str">
            <v>01 Application forms (ansökningsformulär)</v>
          </cell>
          <cell r="G63" t="str">
            <v>O1 Application forms (Hakemuslomakkeet)</v>
          </cell>
        </row>
        <row r="64">
          <cell r="B64" t="str">
            <v>Indeholder ansøgningsskema, der skal udfyldes, udskrives, underskrives og uploades tilbage i mappen</v>
          </cell>
          <cell r="C64" t="str">
            <v>Contains the application form to be filled in, printed out, signed and uploaded to the folder again.</v>
          </cell>
          <cell r="D64" t="str">
            <v>Inneholder søknadsskjema som skal fylles ut, skrives ut, underskrives og lastes opp i mappen igjen.</v>
          </cell>
          <cell r="E64" t="str">
            <v>Inniheldur umsóknareyðublað til að fylla inn, prenta út, undirrita og vista aftur í möppuna</v>
          </cell>
          <cell r="F64" t="str">
            <v>Innehåller ansökningsformulär som ska fyllas i, skrivas ut, undertecknas och läggas tillbaka i mappen</v>
          </cell>
          <cell r="G64" t="str">
            <v>Sisältää hakemuslomakkeen, joka on täytettävä tulostettava, allekirjoitettava ja lisättävä takaisin tiedostoon.</v>
          </cell>
        </row>
        <row r="65">
          <cell r="B65" t="str">
            <v>02 Checklists and calculations (Tjeklister og beregninger)</v>
          </cell>
          <cell r="C65" t="str">
            <v>02 Checklists and calculations</v>
          </cell>
          <cell r="D65" t="str">
            <v>02 Checklists and calculations (Sjekkliste og beregninger)</v>
          </cell>
          <cell r="E65" t="str">
            <v>02 Tékklistar og útreikningar</v>
          </cell>
          <cell r="F65" t="str">
            <v>02 Checklists and calculations (Checklistor och beräkningar)</v>
          </cell>
          <cell r="G65" t="str">
            <v>O2 Checklists and calculations (Tarkastuslistat ja laskelmat)</v>
          </cell>
        </row>
        <row r="66">
          <cell r="B66" t="str">
            <v>Hvor du finder dette regneark til at udfylde. Øvrige beregninger og dukumentation uploades til mappe 03.</v>
          </cell>
          <cell r="C66" t="str">
            <v>Where you will find this spreadsheet to be filled in. Dine ovrige beregninger og anden dokumentation lægges i mappe 03.</v>
          </cell>
          <cell r="D66" t="str">
            <v>Hvor du finner dette regnearket som skal fylles ut. Øvrige beregninger og dokumentasjon lastes opp i mappe 03.</v>
          </cell>
          <cell r="E66" t="str">
            <v>Hér finnurðu töflureikninn sem hægt er að fylla inn. Þínir eigin útreikningar og önnur gögn vistast í möppu 03</v>
          </cell>
          <cell r="F66" t="str">
            <v>Innehåller detta kalkylark att fylla i. Övriga beräkningar och dokumentation laddas upp i mapp 03.</v>
          </cell>
          <cell r="G66" t="str">
            <v>Sisältää täytettävän taulukkolaskennan. Omat laskennat ja muu dokumentaatiot tiedostoon O3.</v>
          </cell>
        </row>
        <row r="67">
          <cell r="B67" t="str">
            <v>03 Documentation (Dokumentation)</v>
          </cell>
          <cell r="C67" t="str">
            <v>03 Documentation</v>
          </cell>
          <cell r="D67" t="str">
            <v>03 Documentation (Dokumentasjon)</v>
          </cell>
          <cell r="E67" t="str">
            <v>03 Gögn</v>
          </cell>
          <cell r="F67" t="str">
            <v>03 Documentation (Dokumentation)</v>
          </cell>
          <cell r="G67" t="str">
            <v>O3 Dokumentation (Dokumentaatio)</v>
          </cell>
        </row>
        <row r="68">
          <cell r="B68" t="str">
            <v>Hvor alt relevant dokumentation uploades i de relevante undermapper:</v>
          </cell>
          <cell r="C68" t="str">
            <v>Where all relevant documentation is uploaded in the sub-folder structure:</v>
          </cell>
          <cell r="D68" t="str">
            <v>Hvor all relevant dokumentasjon lastes opp i de tilhørende undermapper:</v>
          </cell>
          <cell r="E68" t="str">
            <v>Þar sem öll viðeigandi skjöl eiga að vistast í undirmöppur</v>
          </cell>
          <cell r="F68" t="str">
            <v>Var all relevant dokumentation laddas upp i relevanta undermappar:</v>
          </cell>
          <cell r="G68" t="str">
            <v xml:space="preserve">Kaikki asiaan liittyvät dokumentit ladataan alatiedostoihin: </v>
          </cell>
        </row>
        <row r="69">
          <cell r="B69" t="str">
            <v>a) m2 cleaning (Rengjort areal)</v>
          </cell>
          <cell r="C69" t="str">
            <v>a) m2 cleaning</v>
          </cell>
          <cell r="D69" t="str">
            <v>a) m2 cleaning (Rengjort areal)</v>
          </cell>
          <cell r="E69" t="str">
            <v>a) Fjöldi fermetra sem eru þrifnir</v>
          </cell>
          <cell r="F69" t="str">
            <v>a) m2 cleaning (städad areal)</v>
          </cell>
          <cell r="G69" t="str">
            <v>a) m2 cleaning (siivottu pinta-ala)</v>
          </cell>
        </row>
        <row r="70">
          <cell r="B70" t="str">
            <v>Til dokumentation vedrørende opgørelsen af det årlige rengjorte areal.</v>
          </cell>
          <cell r="C70" t="str">
            <v>For documentation related to the calculation of annually cleaned area (normal cleaning)</v>
          </cell>
          <cell r="D70" t="str">
            <v xml:space="preserve">For dokumentasjon relatert til beregning av årlig rengjort areal </v>
          </cell>
          <cell r="E70" t="str">
            <v>Fyrir gögn sem tengjast útreikningum á ræstum fermetrum (almenn þrif)</v>
          </cell>
          <cell r="F70" t="str">
            <v>För dokumentation om beräkningen av städad areal per år.</v>
          </cell>
          <cell r="G70" t="str">
            <v>Vuosittain siivotun pinta-alan laskennan dokumentointiin</v>
          </cell>
        </row>
        <row r="71">
          <cell r="B71" t="str">
            <v>b) Chemicals (Kemikalier)</v>
          </cell>
          <cell r="C71" t="str">
            <v>b) Chemicals</v>
          </cell>
          <cell r="D71" t="str">
            <v>b) Chemicals (Kjemikalier)</v>
          </cell>
          <cell r="E71" t="str">
            <v>b) Efnavara</v>
          </cell>
          <cell r="F71" t="str">
            <v>b) Chemicals (Kemikalier)</v>
          </cell>
          <cell r="G71" t="str">
            <v>b) Chemicals (Kemikaalit)</v>
          </cell>
        </row>
        <row r="72">
          <cell r="B72" t="str">
            <v>Til dokumentation vedrørende brugen af kemikalier</v>
          </cell>
          <cell r="C72" t="str">
            <v>For documentation related to the use of chemicals</v>
          </cell>
          <cell r="D72" t="str">
            <v>For dokumentasjon vedrørende bruk av kjemikalier</v>
          </cell>
          <cell r="E72" t="str">
            <v>Fyrir gögn sem tengast efnanotkun</v>
          </cell>
          <cell r="F72" t="str">
            <v>För dokumentation om användning av kemikalier</v>
          </cell>
          <cell r="G72" t="str">
            <v>Käytettäviin kemikaaleihin liittyvä dokumentaatio</v>
          </cell>
        </row>
        <row r="73">
          <cell r="B73" t="str">
            <v>c) Transportation (Transport)</v>
          </cell>
          <cell r="C73" t="str">
            <v>c) Transportation</v>
          </cell>
          <cell r="D73" t="str">
            <v>c) Transportation (Transport)</v>
          </cell>
          <cell r="E73" t="str">
            <v>c) Samgöngur</v>
          </cell>
          <cell r="F73" t="str">
            <v>c) Transportation (Transport)</v>
          </cell>
          <cell r="G73" t="str">
            <v>c) Transportation (Kuljetukset)</v>
          </cell>
        </row>
        <row r="74">
          <cell r="B74" t="str">
            <v>Til dokumentation vedrørende biler/køretøjer og brændstofforbrug</v>
          </cell>
          <cell r="C74" t="str">
            <v>For documentation related to vehicles and fuel consumption</v>
          </cell>
          <cell r="D74" t="str">
            <v>For dokumentasjon av biler og drivstofforbruk</v>
          </cell>
          <cell r="E74" t="str">
            <v>Fyrir gögn sem tengjast bílum og eldsneytisnotkun</v>
          </cell>
          <cell r="F74" t="str">
            <v>För dokumentation om bilar/fordon och förbrukning av drivmedel</v>
          </cell>
          <cell r="G74" t="str">
            <v>Autoihin/ajoneuvoihin sekä käytettäviin polttoaineisiin liittyvä dokumentointi</v>
          </cell>
        </row>
        <row r="75">
          <cell r="B75" t="str">
            <v>d) Consumption of bags (Forbrug af affaldsposer)</v>
          </cell>
          <cell r="C75" t="str">
            <v>d) Consumption of bags</v>
          </cell>
          <cell r="D75" t="str">
            <v>d) Forbruk av avfallsposer</v>
          </cell>
          <cell r="E75" t="str">
            <v>d) Pokanotkun</v>
          </cell>
          <cell r="F75" t="str">
            <v>d) Consumption of bags (Förbrukning av soppåsar)</v>
          </cell>
          <cell r="G75" t="str">
            <v>d) Consumption of bags (Jätepussien kulutus)</v>
          </cell>
        </row>
        <row r="76">
          <cell r="B76" t="str">
            <v>Til dokumentation og beregninger vedrørende forbrug af affaldsposer.</v>
          </cell>
          <cell r="C76" t="str">
            <v>For documentation and calculations related to the use of waste bags.</v>
          </cell>
          <cell r="D76" t="str">
            <v>For dokumentasjon og beregning av avfallsposeforbruk.</v>
          </cell>
          <cell r="E76" t="str">
            <v>Fyrir gögn sem tengjast notkun poka</v>
          </cell>
          <cell r="F76" t="str">
            <v>För dokumentation och beräkningar om förbrukning av soppåsar.</v>
          </cell>
          <cell r="G76" t="str">
            <v>Jätepussien kulutukseen liittyvä dokumentaatio ja laskenta</v>
          </cell>
        </row>
        <row r="77">
          <cell r="B77" t="str">
            <v>e) Ecolabelled products and services (Indkøb af miljømærkede produkter og tjenester)</v>
          </cell>
          <cell r="C77" t="str">
            <v>e) Ecolabelled products and services</v>
          </cell>
          <cell r="D77" t="str">
            <v>e) Miljømerkede produkter og tjenester</v>
          </cell>
          <cell r="E77" t="str">
            <v>e) Umhverfismerkt innkaup</v>
          </cell>
          <cell r="F77" t="str">
            <v>e) Ecolabelled products and services (Inköp av miljömärkta produkter och tjänster)</v>
          </cell>
          <cell r="G77" t="str">
            <v>e)  Ecolabelled products and services (Ympäristömerkityt tuotteet ja palvelut)</v>
          </cell>
        </row>
        <row r="78">
          <cell r="B78" t="str">
            <v>Til dokumentation og beregninger vedrørende indkøb af pointgivende miljømærkede produkter og tjenester.</v>
          </cell>
          <cell r="C78" t="str">
            <v>For documentation and calculations related to tho purchasing of ecolabelled products and services to obtain points.</v>
          </cell>
          <cell r="D78" t="str">
            <v>For dokumentasjon og beregning vedrørende innkjøp av miljømerkede produkter</v>
          </cell>
          <cell r="E78" t="str">
            <v>Fyrir gögn og útreikninga á umhverfismerktum innkaupum</v>
          </cell>
          <cell r="F78" t="str">
            <v>För dokumentation och beräkningar som gäller inköp av poänggivande miljömärkta produkter och tjänster.</v>
          </cell>
          <cell r="G78" t="str">
            <v>Ostettujen ympäristömerkittyjen tuotteiden ja palveluiden pisteisiin oikeuttava dokumentaatio ja laskenta</v>
          </cell>
        </row>
        <row r="79">
          <cell r="B79" t="str">
            <v>f) Ecolabelled services (Indkøb af miljømærkede serviceydelser)</v>
          </cell>
          <cell r="C79" t="str">
            <v>f) Ecolabelled services</v>
          </cell>
          <cell r="D79" t="str">
            <v>f) Ecolabelled services (Innkjøp av miljømerkede tjenester)</v>
          </cell>
          <cell r="E79" t="str">
            <v>f) Umhverfismerkt þjónusta</v>
          </cell>
          <cell r="F79" t="str">
            <v>f) Ecolabelled services (Inköp av miljömärkta tjänster)</v>
          </cell>
          <cell r="G79" t="str">
            <v>f) Ecolabelled services (Ostetut ympäristömerkityt palvelut)</v>
          </cell>
        </row>
        <row r="80">
          <cell r="B80" t="str">
            <v>Til dokumentation og beregninger vedrørende indkøb af pointgivende miljømærkede serviceydelser.</v>
          </cell>
          <cell r="C80" t="str">
            <v>For documentation and calculations related to tho purchasing of ecolabelled services to obtain points.</v>
          </cell>
          <cell r="D80" t="str">
            <v>For dokumentasjon og beregning vedrørende innkjøp av miljømerkede tjenester.</v>
          </cell>
          <cell r="E80" t="str">
            <v>Fyrir gögn og útreikninga á umhverfismerktri þjónustu</v>
          </cell>
          <cell r="F80" t="str">
            <v>För dokumentation och beräkningar som gäller inköp av poänggivande miljömärkta tjänster.</v>
          </cell>
          <cell r="G80" t="str">
            <v xml:space="preserve">Ostettujen ympäristömerkittyjen palveluiden pisteisiin oikeuttava dokumentaatio ja laskenta </v>
          </cell>
        </row>
        <row r="81">
          <cell r="B81" t="str">
            <v>f) Cleaning quality (Rengøringskvalitet)</v>
          </cell>
          <cell r="C81" t="str">
            <v>f) Cleaning quality</v>
          </cell>
          <cell r="D81" t="str">
            <v>f) Cleaning quality (Rengjøringskvalitet)</v>
          </cell>
          <cell r="E81" t="str">
            <v>f) Gæði þjónustunnar (gæði ræstinga)</v>
          </cell>
          <cell r="F81" t="str">
            <v>f) Cleaning quality (Städkvalitet)</v>
          </cell>
          <cell r="G81" t="str">
            <v>f) Cleaning quality (Siivouksen laatu)</v>
          </cell>
        </row>
        <row r="82">
          <cell r="B82" t="str">
            <v>Til dokumentation vedrørende skriftlige arbejdsinstruktioner og opfølgning på rengøringskvalitet.</v>
          </cell>
          <cell r="C82" t="str">
            <v>For documentation in relation to written work instructions and follow up on cleaning quality.</v>
          </cell>
          <cell r="D82" t="str">
            <v>For dokumentasjon av skriftlige arbeidsinstruksjoner og oppfølging av rengjøringskvalitet.</v>
          </cell>
          <cell r="E82" t="str">
            <v>Fyrir gögn sem tengjast skriflegum verkleiðbeiningum og eftirfylgni á gæðum</v>
          </cell>
          <cell r="F82" t="str">
            <v>För dokumentation som gäller skriftliga arbetsinstruktioner och uppföljning av städkvalitet.</v>
          </cell>
          <cell r="G82" t="str">
            <v>Kirjallisten työohjeiden ja siivouksen laadun dokumentaatio</v>
          </cell>
        </row>
        <row r="83">
          <cell r="B83" t="str">
            <v>h) Quality management (Kvalitetsstyring)</v>
          </cell>
          <cell r="C83" t="str">
            <v>h) Quality management</v>
          </cell>
          <cell r="D83" t="str">
            <v>h) Quality management (Kvalitetsstyring)</v>
          </cell>
          <cell r="E83" t="str">
            <v>h) Gæðakerfi</v>
          </cell>
          <cell r="F83" t="str">
            <v>h) Quality management (Kvalitetsstyrning)</v>
          </cell>
          <cell r="G83" t="str">
            <v>h) Quality management (Laadunhallinta)</v>
          </cell>
        </row>
        <row r="84">
          <cell r="B84" t="str">
            <v>Til dokumentation for kvalitetsstyring.</v>
          </cell>
          <cell r="C84" t="str">
            <v>For documentation related to quality management.</v>
          </cell>
          <cell r="D84" t="str">
            <v>For dokumentasjon av kvalitetsstyring.</v>
          </cell>
          <cell r="E84" t="str">
            <v>Fyrir gögn sem tengjast gæðakerfi</v>
          </cell>
          <cell r="F84" t="str">
            <v>För dokumentation om kvalitetsstyrning.</v>
          </cell>
          <cell r="G84" t="str">
            <v>Laadunhallinnan dokumentaatio</v>
          </cell>
        </row>
        <row r="85">
          <cell r="B85" t="str">
            <v>g) Ethical requirements (Etiske krav)</v>
          </cell>
          <cell r="C85" t="str">
            <v>g) Ethical requirements</v>
          </cell>
          <cell r="D85" t="str">
            <v>g) Ethical requirements (Etiske krav)</v>
          </cell>
          <cell r="E85" t="str">
            <v>g) Siðferðislegar kröfur</v>
          </cell>
          <cell r="F85" t="str">
            <v>g) Ethical requirements (Etiska krav)</v>
          </cell>
          <cell r="G85" t="str">
            <v>g) Ethical requirements (Eettiset vaatimukset)</v>
          </cell>
        </row>
        <row r="86">
          <cell r="B86" t="str">
            <v>Til dokumentation for ansøgers overholdelse af Svanes etiske krav.</v>
          </cell>
          <cell r="C86" t="str">
            <v>For documentation related to the applicant's compliance with the ethical requirements.</v>
          </cell>
          <cell r="D86" t="str">
            <v>Dokumentasjon som viser at søker overholder Svanes etiske krav.</v>
          </cell>
          <cell r="E86" t="str">
            <v>Gögn sem sýna fram á að umsækjandi uppfylli siðferðislegar kröfur Svansins</v>
          </cell>
          <cell r="F86" t="str">
            <v>För dokumentation som visar att den sökande uppfyller Svanens etiska krav.</v>
          </cell>
          <cell r="G86" t="str">
            <v>Dokumentaatio, joka osoittaa hakijan täyttävän Joutsenmerkin eettiset vaatimukset</v>
          </cell>
        </row>
        <row r="87">
          <cell r="B87" t="str">
            <v>j) Training of staff (Uddannelse af personale)</v>
          </cell>
          <cell r="C87" t="str">
            <v>j) Training of staff</v>
          </cell>
          <cell r="D87" t="str">
            <v>j) Training of staff (Opplæring av personale)</v>
          </cell>
          <cell r="E87" t="str">
            <v>j) Starfsþjálfun</v>
          </cell>
          <cell r="F87" t="str">
            <v>j) Training of staff (Utbildning av personal)</v>
          </cell>
          <cell r="G87" t="str">
            <v>j) Training of staff (Henkilöstön koulutus)</v>
          </cell>
        </row>
        <row r="88">
          <cell r="B88" t="str">
            <v>Til dokumentation af planer for oplæring af personale.</v>
          </cell>
          <cell r="C88" t="str">
            <v>For documentation related to the training of staff.</v>
          </cell>
          <cell r="D88" t="str">
            <v>Dokumentasjon av planer for opplæringen</v>
          </cell>
          <cell r="E88" t="str">
            <v>Gögn sem varða þjálfun starfsfólks</v>
          </cell>
          <cell r="F88" t="str">
            <v>För dokumentation om planer på utbildning av personal.</v>
          </cell>
          <cell r="G88" t="str">
            <v>Dokumentaatio henkilöstön koulutuksesta ja sen suunnittelusta</v>
          </cell>
        </row>
        <row r="89">
          <cell r="B89" t="str">
            <v>k) Sub-contractors (Underleverandører)</v>
          </cell>
          <cell r="C89" t="str">
            <v>k) Sub-contractors</v>
          </cell>
          <cell r="D89" t="str">
            <v>k) Sub-contractors (Underleverandører)</v>
          </cell>
          <cell r="E89" t="str">
            <v>k) Birgjar</v>
          </cell>
          <cell r="F89" t="str">
            <v>k) Sub-contractors (Underleverantörer)</v>
          </cell>
          <cell r="G89" t="str">
            <v>k) Sub-contractors (Alihankkijat)</v>
          </cell>
        </row>
        <row r="90">
          <cell r="B90" t="str">
            <v>Til dokumentation i forhold til underleverandørers overholdelse af krav.</v>
          </cell>
          <cell r="C90" t="str">
            <v>For documentation related to compliance of sub-contractors.</v>
          </cell>
          <cell r="D90" t="str">
            <v>Dokumentasjon i forhold til underleverandørers krav.</v>
          </cell>
          <cell r="E90" t="str">
            <v>Gögn um kröfur til birgja</v>
          </cell>
          <cell r="F90" t="str">
            <v>För dokumentation som gäller hur underleverantörer uppfyller kraven.</v>
          </cell>
          <cell r="G90" t="str">
            <v xml:space="preserve">Alihankkijoille asetettuihin vaatimuksiin liittyvä dokumentaatio </v>
          </cell>
        </row>
        <row r="91">
          <cell r="B91" t="str">
            <v>Mappenavn og link til mappe</v>
          </cell>
          <cell r="C91" t="str">
            <v>Folder name and link</v>
          </cell>
          <cell r="D91" t="str">
            <v>Mappenavn og lenke til mappe</v>
          </cell>
          <cell r="E91" t="str">
            <v>Nafn möppu og linkur í möppu</v>
          </cell>
          <cell r="F91" t="str">
            <v>Mappens namn och länk till mapp</v>
          </cell>
          <cell r="G91" t="str">
            <v>Tiedoston nimi ja linkki tiedostoon</v>
          </cell>
        </row>
        <row r="92">
          <cell r="B92" t="str">
            <v>Beskrivelse</v>
          </cell>
          <cell r="C92" t="str">
            <v>Folder description</v>
          </cell>
          <cell r="D92" t="str">
            <v>Beskrivelse</v>
          </cell>
          <cell r="E92" t="str">
            <v>Lýsing</v>
          </cell>
          <cell r="F92" t="str">
            <v>Beskrivning</v>
          </cell>
          <cell r="G92" t="str">
            <v xml:space="preserve">Kuvaus  </v>
          </cell>
        </row>
        <row r="93">
          <cell r="B93" t="str">
            <v>Årlig omsætning for den miljømærkede service</v>
          </cell>
          <cell r="C93" t="str">
            <v>Anual turnover of the ecolabelled service</v>
          </cell>
          <cell r="D93" t="str">
            <v>Årlig omsetning av den miljømerkede tjeneste</v>
          </cell>
          <cell r="E93" t="str">
            <v>Árleg velta umhverfisvottaðrar þjónustu</v>
          </cell>
          <cell r="F93" t="str">
            <v>Årlig omsättning för den miljömärkta tjänsten</v>
          </cell>
          <cell r="G93" t="str">
            <v>Ympäristömerkityn palvelun vuosittainen liikevaihto</v>
          </cell>
        </row>
        <row r="94">
          <cell r="B94" t="str">
            <v>Valuta</v>
          </cell>
          <cell r="C94" t="str">
            <v>Currency</v>
          </cell>
          <cell r="D94" t="str">
            <v>Valuta</v>
          </cell>
          <cell r="E94" t="str">
            <v>Gjaldmiðill</v>
          </cell>
          <cell r="F94" t="str">
            <v>Valuta</v>
          </cell>
          <cell r="G94" t="str">
            <v>Valuutta</v>
          </cell>
        </row>
        <row r="95">
          <cell r="B95" t="str">
            <v>Underleverandører, Almindelig rengøring</v>
          </cell>
          <cell r="C95" t="str">
            <v>Sub-contractors, Normal Cleaning</v>
          </cell>
          <cell r="D95" t="str">
            <v>Underleverandører, vanlig rengøring</v>
          </cell>
          <cell r="E95" t="str">
            <v>Verktakar, ræstingar</v>
          </cell>
          <cell r="F95" t="str">
            <v>Underleverantörer, vanlig städning</v>
          </cell>
          <cell r="G95" t="str">
            <v>Alihankkijat, tavallinen siivous</v>
          </cell>
        </row>
        <row r="96">
          <cell r="B96" t="str">
            <v>Underleverandører, Vinduespolering</v>
          </cell>
          <cell r="C96" t="str">
            <v>Sub-contractors, Window Cleaning</v>
          </cell>
          <cell r="D96" t="str">
            <v>Underleverandører, vindusvask</v>
          </cell>
          <cell r="E96" t="str">
            <v>Verktakar, gluggaþvottur</v>
          </cell>
          <cell r="F96" t="str">
            <v>Underleverantörer, fönsterputsning</v>
          </cell>
          <cell r="G96" t="str">
            <v>Alihankkijat, ikkunanpesu</v>
          </cell>
        </row>
        <row r="97">
          <cell r="B97" t="str">
            <v>Virksomhedsnavn</v>
          </cell>
          <cell r="C97" t="str">
            <v>Company Name</v>
          </cell>
          <cell r="D97" t="str">
            <v>Firmanavn</v>
          </cell>
          <cell r="E97" t="str">
            <v>Nafn fyrirtækis</v>
          </cell>
          <cell r="F97" t="str">
            <v>Företagsnamn</v>
          </cell>
          <cell r="G97" t="str">
            <v>Yrityksen nimi</v>
          </cell>
        </row>
        <row r="98">
          <cell r="B98" t="str">
            <v>Registreringsnummer (CVR-nummer)</v>
          </cell>
          <cell r="C98" t="str">
            <v>Company registration ID</v>
          </cell>
          <cell r="D98" t="str">
            <v>Organisasjonsnummer</v>
          </cell>
          <cell r="E98" t="str">
            <v>Kennitala fyrirtækis</v>
          </cell>
          <cell r="F98" t="str">
            <v>Registreringsnummer (VAT-nummer)</v>
          </cell>
          <cell r="G98" t="str">
            <v>LY-numero</v>
          </cell>
        </row>
        <row r="99">
          <cell r="B99" t="str">
            <v>Kontaktperson</v>
          </cell>
          <cell r="C99" t="str">
            <v>Contact person</v>
          </cell>
          <cell r="D99" t="str">
            <v>Kontaktperson</v>
          </cell>
          <cell r="E99" t="str">
            <v>Tengiliður fyrirtækis</v>
          </cell>
          <cell r="F99" t="str">
            <v>Kontaktperson</v>
          </cell>
          <cell r="G99" t="str">
            <v>Yhteyshenkilö</v>
          </cell>
        </row>
        <row r="100">
          <cell r="B100" t="str">
            <v>E-mail</v>
          </cell>
          <cell r="C100" t="str">
            <v>E-mail</v>
          </cell>
          <cell r="D100" t="str">
            <v>E-post</v>
          </cell>
          <cell r="E100" t="str">
            <v>Tölvupóstur</v>
          </cell>
          <cell r="F100" t="str">
            <v>E-postadress</v>
          </cell>
          <cell r="G100" t="str">
            <v>Sähköpostiosoite</v>
          </cell>
        </row>
        <row r="101">
          <cell r="B101" t="str">
            <v>Kun arbejdskraft (sæt "x")</v>
          </cell>
          <cell r="C101" t="str">
            <v>Workforce only (mark with "x")</v>
          </cell>
          <cell r="D101" t="str">
            <v>Kun arbeidskraft (sett x)</v>
          </cell>
          <cell r="E101" t="str">
            <v>Eingöngu vinnnuafl (merktu með "x")</v>
          </cell>
          <cell r="F101" t="str">
            <v>Levererar endast arbetskraft (sätt ”x”)</v>
          </cell>
          <cell r="G101" t="str">
            <v>Ainoastaan työntekijät (merkitse "X")</v>
          </cell>
        </row>
        <row r="102">
          <cell r="B102" t="str">
            <v>Årlig omsætning fra service leveret af underleverandøren</v>
          </cell>
          <cell r="C102" t="str">
            <v>Annual turnover from service supplied by the sub-contractor</v>
          </cell>
          <cell r="D102" t="str">
            <v>Andel av den årlige omsetning levert av underleverandør</v>
          </cell>
          <cell r="E102" t="str">
            <v>Árleg velta sem hægt er að rekja til vinnu verktaka</v>
          </cell>
          <cell r="F102" t="str">
            <v>Årlig omsättning av tjänst som utförs av underleverantören</v>
          </cell>
          <cell r="G102" t="str">
            <v>Alihankkijan palveluiden vuosittainen liikevaihto</v>
          </cell>
        </row>
        <row r="103">
          <cell r="B103" t="str">
            <v>Link til rutiner, der skal sikre overholdelse af doreringskrav og tilgægelighed af doseringsanordninger</v>
          </cell>
          <cell r="C103" t="str">
            <v>Link to routines for ensuring correct dosage and availability of dosage equipment</v>
          </cell>
          <cell r="D103" t="str">
            <v>Lenke til rutiner for å sikre korrekt dosering og tilgjengelighet av doseringsanordninger</v>
          </cell>
          <cell r="E103" t="str">
            <v>Linkar á vinnuferla um skammtastærð og aðgengi að skömmtunarbúnaði</v>
          </cell>
          <cell r="F103" t="str">
            <v>Länk till rutiner som ska säkerställa att krav på dosering uppfylls och att doseringsanordningar finns tillgängliga</v>
          </cell>
          <cell r="G103" t="str">
            <v>Linkki menetelmiin, joilla taataan oikea annostelu ja annostelulaitteistojen saatavuus:</v>
          </cell>
        </row>
        <row r="104">
          <cell r="B104" t="str">
            <v>Kemikalier til vask eksternt ifm.vinduespolering</v>
          </cell>
          <cell r="C104" t="str">
            <v>Chemicals for external laundering related to window cleaning</v>
          </cell>
          <cell r="D104" t="str">
            <v>?</v>
          </cell>
          <cell r="E104" t="str">
            <v>Efnavara fyrir aðkeypta þvottaþjónustu tengda gluggaþvotti</v>
          </cell>
          <cell r="F104" t="str">
            <v>Kemikalier för extern tvätteritjänst vid fönsterputsning</v>
          </cell>
          <cell r="G104" t="str">
            <v>Ulkoisen pesulapalvelun kemikaalit liittyen ikkunanpesuun</v>
          </cell>
        </row>
        <row r="105">
          <cell r="B105" t="str">
            <v>Liter for perioden</v>
          </cell>
          <cell r="C105" t="str">
            <v>Litres for the period</v>
          </cell>
          <cell r="D105" t="str">
            <v>Liter i perioden</v>
          </cell>
          <cell r="E105" t="str">
            <v>Lítrar á tímabilinu</v>
          </cell>
          <cell r="F105" t="str">
            <v>Liter för perioden</v>
          </cell>
          <cell r="G105" t="str">
            <v>Litrat ajanjaksolla</v>
          </cell>
        </row>
        <row r="106">
          <cell r="B106" t="str">
            <v>mikroliter/m2</v>
          </cell>
          <cell r="C106" t="str">
            <v>microlitres/m2</v>
          </cell>
          <cell r="D106" t="str">
            <v>Mikroliter/m2</v>
          </cell>
          <cell r="E106" t="str">
            <v>míkrólítrar/m2</v>
          </cell>
          <cell r="F106" t="str">
            <v>mikroliter/m2</v>
          </cell>
          <cell r="G106" t="str">
            <v>Mikrolitraa/m2</v>
          </cell>
        </row>
        <row r="107">
          <cell r="B107" t="str">
            <v>Kemikalieforbrug, total:</v>
          </cell>
          <cell r="C107" t="str">
            <v>Chemical consumption, total:</v>
          </cell>
          <cell r="D107" t="str">
            <v>Kjemikalieforbruk, totalt:</v>
          </cell>
          <cell r="E107" t="str">
            <v>Efnanotkun, samtals:</v>
          </cell>
          <cell r="F107" t="str">
            <v>Kemikalieförbrukning, totalt:</v>
          </cell>
          <cell r="G107" t="str">
            <v>Kemikaalien kulutus yhteensä:</v>
          </cell>
        </row>
        <row r="108">
          <cell r="B108" t="str">
            <v>Heraf internt (ekskl. gulvpolish o. lign.):</v>
          </cell>
          <cell r="C108" t="str">
            <v>Of which internal (excl. floor care)</v>
          </cell>
          <cell r="D108" t="str">
            <v>- Hvorav internt (eksklusiv gulvpolish og lignende):</v>
          </cell>
          <cell r="E108" t="str">
            <v xml:space="preserve"> - Þar af umhverfismerkt (fyrir utan gólfefni)</v>
          </cell>
          <cell r="F108" t="str">
            <v>Varav internt (exlu. Golvvård)</v>
          </cell>
          <cell r="G108" t="str">
            <v>Joista omaan käyttöön (ei lattianhoitotuotteet)</v>
          </cell>
        </row>
        <row r="109">
          <cell r="B109" t="str">
            <v>%-miljømærket:</v>
          </cell>
          <cell r="C109" t="str">
            <v>% ecolabelled:</v>
          </cell>
          <cell r="D109" t="str">
            <v>% miljømerket:</v>
          </cell>
          <cell r="E109" t="str">
            <v>% umhverfismerkt</v>
          </cell>
          <cell r="F109" t="str">
            <v>% miljömärkt:</v>
          </cell>
          <cell r="G109" t="str">
            <v>% ympäristömerkittyä</v>
          </cell>
        </row>
        <row r="110">
          <cell r="B110" t="str">
            <v>%-miljømærket &gt;25mikroliter/m2:</v>
          </cell>
          <cell r="C110" t="str">
            <v>%-ecolabelled &gt;25microlitres/m2:</v>
          </cell>
          <cell r="D110" t="str">
            <v>% miljømerket &gt; 25 mikroliter/m2:</v>
          </cell>
          <cell r="E110" t="str">
            <v>% umhverfismerkt &gt;25míkrólítrar/m2</v>
          </cell>
          <cell r="F110" t="str">
            <v>% miljömärkt &gt; 25 mikroliter/m2:</v>
          </cell>
          <cell r="G110" t="str">
            <v>% ympäristömerkittyä &gt; 25 mikrolitraa/m2:</v>
          </cell>
        </row>
        <row r="111">
          <cell r="B111" t="str">
            <v>- Opgørelse vedrørende transport</v>
          </cell>
          <cell r="C111" t="str">
            <v>- Specification of transportation</v>
          </cell>
          <cell r="D111" t="str">
            <v>- Spesifikasjon av transport</v>
          </cell>
          <cell r="E111" t="str">
            <v xml:space="preserve"> - Lýsing á samgöngum</v>
          </cell>
          <cell r="F111" t="str">
            <v>Beräkningar som gäller transport</v>
          </cell>
          <cell r="G111" t="str">
            <v>Kuljetusten laskelmat</v>
          </cell>
        </row>
        <row r="112">
          <cell r="B112" t="str">
            <v>Angivelse af køretøjer i forbindelse med almindelig rengøring</v>
          </cell>
          <cell r="C112" t="str">
            <v>Listing of vehicles in relation to normal cleaning</v>
          </cell>
          <cell r="D112" t="str">
            <v>Liste over biler som benyttes i forbindelse med vanlig rengjøring</v>
          </cell>
          <cell r="E112" t="str">
            <v>Skráning ökutækja sem notuð eru í ræstingum</v>
          </cell>
          <cell r="F112" t="str">
            <v>Uppgifter om fordon som används vid vanlig städning</v>
          </cell>
          <cell r="G112" t="str">
            <v>Tavallisessa siivouksessa käytettävät ajoneuvot</v>
          </cell>
        </row>
        <row r="113">
          <cell r="B113" t="str">
            <v>Biltype</v>
          </cell>
          <cell r="C113" t="str">
            <v>Vehicle type</v>
          </cell>
          <cell r="D113" t="str">
            <v>Biltype</v>
          </cell>
          <cell r="E113" t="str">
            <v>Tegund ökutækis</v>
          </cell>
          <cell r="F113" t="str">
            <v>Biltyp (frivilligt)</v>
          </cell>
          <cell r="G113" t="str">
            <v>Ajoneuvotyyppi (vapaaehtoinen)</v>
          </cell>
        </row>
        <row r="114">
          <cell r="B114" t="str">
            <v>Personbil</v>
          </cell>
          <cell r="C114" t="str">
            <v>Car</v>
          </cell>
          <cell r="D114" t="str">
            <v>Personbil</v>
          </cell>
          <cell r="E114" t="str">
            <v>Einkabíll</v>
          </cell>
          <cell r="F114" t="str">
            <v>Personbil</v>
          </cell>
          <cell r="G114" t="str">
            <v>Henkilöauto</v>
          </cell>
        </row>
        <row r="115">
          <cell r="B115" t="str">
            <v>Varebil</v>
          </cell>
          <cell r="C115" t="str">
            <v>Van</v>
          </cell>
          <cell r="D115" t="str">
            <v>Varebil</v>
          </cell>
          <cell r="E115" t="str">
            <v>Sendiferðabíll</v>
          </cell>
          <cell r="F115" t="str">
            <v>Transportbil</v>
          </cell>
          <cell r="G115" t="str">
            <v>Pakettiauto</v>
          </cell>
        </row>
        <row r="116">
          <cell r="B116" t="str">
            <v>Lastbil</v>
          </cell>
          <cell r="C116" t="str">
            <v>Truck</v>
          </cell>
          <cell r="D116" t="str">
            <v>Lastebil</v>
          </cell>
          <cell r="E116" t="str">
            <v>Vörubíll</v>
          </cell>
          <cell r="F116" t="str">
            <v>Lastbil</v>
          </cell>
          <cell r="G116" t="str">
            <v>Kuorma-auto</v>
          </cell>
        </row>
        <row r="117">
          <cell r="B117" t="str">
            <v>Knallert</v>
          </cell>
          <cell r="C117" t="str">
            <v>Moped</v>
          </cell>
          <cell r="D117" t="str">
            <v>Moped</v>
          </cell>
          <cell r="E117" t="str">
            <v>Létt bifhjól</v>
          </cell>
          <cell r="F117" t="str">
            <v>Moped</v>
          </cell>
          <cell r="G117" t="str">
            <v>Mopo</v>
          </cell>
        </row>
        <row r="118">
          <cell r="B118" t="str">
            <v>Motorcykel</v>
          </cell>
          <cell r="C118" t="str">
            <v>Motor Cycle</v>
          </cell>
          <cell r="D118" t="str">
            <v>Motorsykkel</v>
          </cell>
          <cell r="E118" t="str">
            <v>Mótórhjól</v>
          </cell>
          <cell r="F118" t="str">
            <v>Motorcykel</v>
          </cell>
          <cell r="G118" t="str">
            <v>Moottoripyörä</v>
          </cell>
        </row>
        <row r="119">
          <cell r="B119" t="str">
            <v>Cykel</v>
          </cell>
          <cell r="C119" t="str">
            <v>Cycle</v>
          </cell>
          <cell r="D119" t="str">
            <v>Sykkel</v>
          </cell>
          <cell r="E119" t="str">
            <v>Hjól</v>
          </cell>
          <cell r="F119" t="str">
            <v>Cykel</v>
          </cell>
          <cell r="G119" t="str">
            <v>Polkupyörä</v>
          </cell>
        </row>
        <row r="120">
          <cell r="B120" t="str">
            <v>Andet</v>
          </cell>
          <cell r="C120" t="str">
            <v>Other</v>
          </cell>
          <cell r="D120" t="str">
            <v>Annet</v>
          </cell>
          <cell r="E120" t="str">
            <v>Annað</v>
          </cell>
          <cell r="F120" t="str">
            <v>Annat</v>
          </cell>
          <cell r="G120" t="str">
            <v>Muu</v>
          </cell>
        </row>
        <row r="121">
          <cell r="B121" t="str">
            <v>Mærke</v>
          </cell>
          <cell r="C121" t="str">
            <v>Brand</v>
          </cell>
          <cell r="D121" t="str">
            <v>Merke</v>
          </cell>
          <cell r="E121" t="str">
            <v>Merki</v>
          </cell>
          <cell r="F121" t="str">
            <v>Märke (frivilligt)</v>
          </cell>
          <cell r="G121" t="str">
            <v>Merkki (vapaaehtoinen)</v>
          </cell>
        </row>
        <row r="122">
          <cell r="B122" t="str">
            <v>Model</v>
          </cell>
          <cell r="C122" t="str">
            <v>Model</v>
          </cell>
          <cell r="D122" t="str">
            <v>Modell</v>
          </cell>
          <cell r="E122" t="str">
            <v>Módel</v>
          </cell>
          <cell r="F122" t="str">
            <v>Modell (frivilligt)</v>
          </cell>
          <cell r="G122" t="str">
            <v>Malli (vapaaehtoinen)</v>
          </cell>
        </row>
        <row r="123">
          <cell r="B123" t="str">
            <v>Brændstoftype</v>
          </cell>
          <cell r="C123" t="str">
            <v>Fuel type</v>
          </cell>
          <cell r="D123" t="str">
            <v>Type drivstoff</v>
          </cell>
          <cell r="E123" t="str">
            <v>Tegund eldsneytis</v>
          </cell>
          <cell r="F123" t="str">
            <v>Bränsletyp</v>
          </cell>
          <cell r="G123" t="str">
            <v>Polttoaine</v>
          </cell>
        </row>
        <row r="124">
          <cell r="B124" t="str">
            <v>Benzin</v>
          </cell>
          <cell r="C124" t="str">
            <v>Gasoline</v>
          </cell>
          <cell r="D124" t="str">
            <v>bensin</v>
          </cell>
          <cell r="E124" t="str">
            <v>Bensín</v>
          </cell>
          <cell r="F124" t="str">
            <v>Bensin</v>
          </cell>
          <cell r="G124" t="str">
            <v>Bensiini</v>
          </cell>
        </row>
        <row r="125">
          <cell r="B125" t="str">
            <v>Diesel</v>
          </cell>
          <cell r="C125" t="str">
            <v>Diesel</v>
          </cell>
          <cell r="D125" t="str">
            <v>Diesel</v>
          </cell>
          <cell r="E125" t="str">
            <v>Dísel</v>
          </cell>
          <cell r="F125" t="str">
            <v>Diesel</v>
          </cell>
          <cell r="G125" t="str">
            <v>Diesel</v>
          </cell>
        </row>
        <row r="126">
          <cell r="B126" t="str">
            <v>Bioethanol</v>
          </cell>
          <cell r="C126" t="str">
            <v>Bioethanol</v>
          </cell>
          <cell r="D126" t="str">
            <v>Bioetanol</v>
          </cell>
          <cell r="E126" t="str">
            <v>Etanól af lífrænum uppruna</v>
          </cell>
          <cell r="F126" t="str">
            <v>Bioetanol</v>
          </cell>
          <cell r="G126" t="str">
            <v>Bioetanoli</v>
          </cell>
        </row>
        <row r="127">
          <cell r="B127" t="str">
            <v>Hydrogen</v>
          </cell>
          <cell r="C127" t="str">
            <v>Hydrogen</v>
          </cell>
          <cell r="D127" t="str">
            <v>Hydrogen</v>
          </cell>
          <cell r="E127" t="str">
            <v>Vetni</v>
          </cell>
          <cell r="F127" t="str">
            <v>Vätgas</v>
          </cell>
          <cell r="G127" t="str">
            <v>Vetykaasu</v>
          </cell>
        </row>
        <row r="128">
          <cell r="B128" t="str">
            <v>El</v>
          </cell>
          <cell r="C128" t="str">
            <v>Electricity</v>
          </cell>
          <cell r="D128" t="str">
            <v>Elektrisitet</v>
          </cell>
          <cell r="E128" t="str">
            <v>Rafmagn</v>
          </cell>
          <cell r="F128" t="str">
            <v>El</v>
          </cell>
          <cell r="G128" t="str">
            <v xml:space="preserve">Sähkö </v>
          </cell>
        </row>
        <row r="129">
          <cell r="B129" t="str">
            <v>Andet</v>
          </cell>
          <cell r="C129" t="str">
            <v>Other</v>
          </cell>
          <cell r="D129" t="str">
            <v>Annet</v>
          </cell>
          <cell r="E129" t="str">
            <v>Annað</v>
          </cell>
          <cell r="F129" t="str">
            <v>Annat</v>
          </cell>
          <cell r="G129" t="str">
            <v>Muu</v>
          </cell>
        </row>
        <row r="130">
          <cell r="B130" t="str">
            <v>km</v>
          </cell>
          <cell r="C130" t="str">
            <v>km</v>
          </cell>
          <cell r="D130" t="str">
            <v>km</v>
          </cell>
          <cell r="E130" t="str">
            <v>km</v>
          </cell>
          <cell r="F130" t="str">
            <v>km</v>
          </cell>
          <cell r="G130" t="str">
            <v>km</v>
          </cell>
        </row>
        <row r="131">
          <cell r="B131" t="str">
            <v>liter</v>
          </cell>
          <cell r="C131" t="str">
            <v>litres</v>
          </cell>
          <cell r="D131" t="str">
            <v>liter</v>
          </cell>
          <cell r="E131" t="str">
            <v>lítrar</v>
          </cell>
          <cell r="F131" t="str">
            <v>liter</v>
          </cell>
          <cell r="G131" t="str">
            <v>litra</v>
          </cell>
        </row>
        <row r="132">
          <cell r="B132" t="str">
            <v>kubikmeter</v>
          </cell>
          <cell r="C132" t="str">
            <v>cubic metres</v>
          </cell>
          <cell r="D132" t="str">
            <v>kubikkmeter</v>
          </cell>
          <cell r="E132" t="str">
            <v>rúmmetrar</v>
          </cell>
          <cell r="F132" t="str">
            <v>kubikmeter</v>
          </cell>
          <cell r="G132" t="str">
            <v>kuutiometri</v>
          </cell>
        </row>
        <row r="133">
          <cell r="B133" t="str">
            <v>kg</v>
          </cell>
          <cell r="C133" t="str">
            <v>kg</v>
          </cell>
          <cell r="D133" t="str">
            <v>kg</v>
          </cell>
          <cell r="E133" t="str">
            <v>kg</v>
          </cell>
          <cell r="F133" t="str">
            <v>kg</v>
          </cell>
          <cell r="G133" t="str">
            <v>kg</v>
          </cell>
        </row>
        <row r="134">
          <cell r="B134" t="str">
            <v>kWh</v>
          </cell>
          <cell r="C134" t="str">
            <v>kWh</v>
          </cell>
          <cell r="D134" t="str">
            <v>kWh</v>
          </cell>
          <cell r="E134" t="str">
            <v>kWh</v>
          </cell>
          <cell r="F134" t="str">
            <v>kWh</v>
          </cell>
          <cell r="G134" t="str">
            <v>kWh</v>
          </cell>
        </row>
        <row r="135">
          <cell r="B135" t="str">
            <v>Euro-klasse + link til dokumentation</v>
          </cell>
          <cell r="C135" t="str">
            <v>Euro-class + link to documentation</v>
          </cell>
          <cell r="D135" t="str">
            <v>Euronorm + lenke til dokumentasjon</v>
          </cell>
          <cell r="E135" t="str">
            <v>EuroClass (linkur á gögn)</v>
          </cell>
          <cell r="F135" t="str">
            <v>Euro-klass + länk till dokumentation</v>
          </cell>
          <cell r="G135" t="str">
            <v>Euro-luokka + linkki dokumentaatioon</v>
          </cell>
        </row>
        <row r="136">
          <cell r="B136" t="str">
            <v>Ikke relevant (ikke omfattet af krav)</v>
          </cell>
          <cell r="C136" t="str">
            <v>N/A (no requirement for this type of vehicle)</v>
          </cell>
          <cell r="D136" t="str">
            <v>Ikke relevant (ikke omfattet av krav)</v>
          </cell>
          <cell r="E136" t="str">
            <v>Á ekki við (kröfur ná ekki til)</v>
          </cell>
          <cell r="F136" t="str">
            <v>Inte relevant (omfattas inte av krav)</v>
          </cell>
          <cell r="G136" t="str">
            <v>Ei olennaista (ei sisälly vaatimukseen)</v>
          </cell>
        </row>
        <row r="137">
          <cell r="B137">
            <v>1</v>
          </cell>
          <cell r="C137">
            <v>1</v>
          </cell>
          <cell r="D137">
            <v>1</v>
          </cell>
          <cell r="E137">
            <v>1</v>
          </cell>
          <cell r="F137" t="str">
            <v>1</v>
          </cell>
          <cell r="G137" t="str">
            <v>1</v>
          </cell>
        </row>
        <row r="138">
          <cell r="B138">
            <v>2</v>
          </cell>
          <cell r="C138">
            <v>2</v>
          </cell>
          <cell r="D138">
            <v>2</v>
          </cell>
          <cell r="E138">
            <v>2</v>
          </cell>
          <cell r="F138" t="str">
            <v>2</v>
          </cell>
          <cell r="G138" t="str">
            <v>2</v>
          </cell>
        </row>
        <row r="139">
          <cell r="B139">
            <v>3</v>
          </cell>
          <cell r="C139">
            <v>3</v>
          </cell>
          <cell r="D139">
            <v>3</v>
          </cell>
          <cell r="E139">
            <v>3</v>
          </cell>
          <cell r="F139" t="str">
            <v>3</v>
          </cell>
          <cell r="G139" t="str">
            <v>3</v>
          </cell>
        </row>
        <row r="140">
          <cell r="B140">
            <v>4</v>
          </cell>
          <cell r="C140">
            <v>4</v>
          </cell>
          <cell r="D140">
            <v>4</v>
          </cell>
          <cell r="E140">
            <v>4</v>
          </cell>
          <cell r="F140" t="str">
            <v>4</v>
          </cell>
          <cell r="G140" t="str">
            <v>4</v>
          </cell>
        </row>
        <row r="141">
          <cell r="B141" t="str">
            <v>5 (benzin)</v>
          </cell>
          <cell r="C141">
            <v>5</v>
          </cell>
          <cell r="D141" t="str">
            <v>5 (bensin)</v>
          </cell>
          <cell r="E141" t="str">
            <v>5 (bensín)</v>
          </cell>
          <cell r="F141" t="str">
            <v>5 (bensin)</v>
          </cell>
          <cell r="G141" t="str">
            <v>5 (bensiini)</v>
          </cell>
        </row>
        <row r="142">
          <cell r="B142" t="str">
            <v>5a (diesel)</v>
          </cell>
          <cell r="C142" t="str">
            <v>5a</v>
          </cell>
          <cell r="D142" t="str">
            <v>5a (diesel)</v>
          </cell>
          <cell r="E142" t="str">
            <v>5a (dísel)</v>
          </cell>
          <cell r="F142" t="str">
            <v>5a (diesel)</v>
          </cell>
          <cell r="G142" t="str">
            <v>5a (diesel)</v>
          </cell>
        </row>
        <row r="143">
          <cell r="B143" t="str">
            <v>5b (diesel)</v>
          </cell>
          <cell r="C143" t="str">
            <v>5b</v>
          </cell>
          <cell r="D143" t="str">
            <v>5b (diesel)</v>
          </cell>
          <cell r="E143" t="str">
            <v>5b (dísel)</v>
          </cell>
          <cell r="F143" t="str">
            <v>5b (diesel)</v>
          </cell>
          <cell r="G143" t="str">
            <v>5b (diesel)</v>
          </cell>
        </row>
        <row r="144">
          <cell r="B144" t="str">
            <v>6 eller bedre</v>
          </cell>
          <cell r="C144" t="str">
            <v>6 or better</v>
          </cell>
          <cell r="D144" t="str">
            <v>6 eller bedre</v>
          </cell>
          <cell r="E144" t="str">
            <v>6 eða betra</v>
          </cell>
          <cell r="F144" t="str">
            <v>6 eller bättre</v>
          </cell>
          <cell r="G144" t="str">
            <v>6 tai parempi</v>
          </cell>
        </row>
        <row r="145">
          <cell r="B145" t="str">
            <v>Anvendes til</v>
          </cell>
          <cell r="C145" t="str">
            <v>Used for</v>
          </cell>
          <cell r="D145" t="str">
            <v>Brukes til</v>
          </cell>
          <cell r="E145" t="str">
            <v>Notað í</v>
          </cell>
          <cell r="F145" t="str">
            <v xml:space="preserve">Används till (frivilligt) </v>
          </cell>
          <cell r="G145" t="str">
            <v>Käytetään (vapaaehtoinen)</v>
          </cell>
        </row>
        <row r="146">
          <cell r="B146" t="str">
            <v>Registreringsnummer</v>
          </cell>
          <cell r="C146" t="str">
            <v>Registration number</v>
          </cell>
          <cell r="D146" t="str">
            <v>Registreringsnummer</v>
          </cell>
          <cell r="E146" t="str">
            <v>Bílnúmer</v>
          </cell>
          <cell r="F146" t="str">
            <v>Regnr (frivilligt)</v>
          </cell>
          <cell r="G146" t="str">
            <v>Rekisterinumero</v>
          </cell>
        </row>
        <row r="147">
          <cell r="B147" t="str">
            <v>Kørte km i perioden</v>
          </cell>
          <cell r="C147" t="str">
            <v>Driven km for the period</v>
          </cell>
          <cell r="D147" t="str">
            <v>Kjørte km i perioden</v>
          </cell>
          <cell r="E147" t="str">
            <v>Eknir kílómetrar á tímabilinu</v>
          </cell>
          <cell r="F147" t="str">
            <v xml:space="preserve">Körsträcka under perioden (om ni valt alt A under O12). </v>
          </cell>
          <cell r="G147" t="str">
            <v>Ajanjaksolla ajetut kilometrit</v>
          </cell>
        </row>
        <row r="148">
          <cell r="B148" t="str">
            <v>Brændstofforbrug i perioden (benzin/diesel-eq.)</v>
          </cell>
          <cell r="C148" t="str">
            <v>Fuel consumption for the period (gasoline/diesel-eq.)</v>
          </cell>
          <cell r="D148" t="str">
            <v>Drivstofforbruk i perioden (bensin/diesel-ekv.)</v>
          </cell>
          <cell r="E148" t="str">
            <v>Eldsneytisnotkun á tímabilinu (bensín/dísel-eq)</v>
          </cell>
          <cell r="F148" t="str">
            <v xml:space="preserve">Förbrukning av drivmedel under perioden </v>
          </cell>
          <cell r="G148" t="str">
            <v xml:space="preserve">Ajanjaksolla kulutettu polttoaine </v>
          </cell>
        </row>
        <row r="149">
          <cell r="B149" t="str">
            <v>EURO 5b (5 for benzinbiler) eller bedre (for biler omfattet af krav)</v>
          </cell>
          <cell r="C149" t="str">
            <v>EURO 5b (5 for gasoline vehicles) or better (for vehicles included in the requirement)</v>
          </cell>
          <cell r="D149" t="str">
            <v>EURO 5b (5 for bensinbiler) eller bedre (for biler omfattet av kravet)</v>
          </cell>
          <cell r="E149" t="str">
            <v>EURO 5b (5 fyrir bensínbíla) eða betra (fyrir bíla sem krafan nær til)</v>
          </cell>
          <cell r="F149" t="str">
            <v>EURO 5b (5 for bensinbilar) eller bättre (för bilar som omfattas av kravet)</v>
          </cell>
          <cell r="G149" t="str">
            <v>EURO 5b (5 bensiinikäyttöiset autot) tai parempi (vaatimukseen sisältyvät ajoneuvot)</v>
          </cell>
        </row>
        <row r="150">
          <cell r="B150" t="str">
            <v>Andel (antal)</v>
          </cell>
          <cell r="C150" t="str">
            <v>Share (number)</v>
          </cell>
          <cell r="D150" t="str">
            <v>Andel (antall)</v>
          </cell>
          <cell r="E150" t="str">
            <v>Hlutfall (fjöldi)</v>
          </cell>
          <cell r="F150" t="str">
            <v>Andel (antal)</v>
          </cell>
          <cell r="G150" t="str">
            <v>Osuus (määrä)</v>
          </cell>
        </row>
        <row r="151">
          <cell r="B151" t="str">
            <v>Andel (kørt strækning)</v>
          </cell>
          <cell r="C151" t="str">
            <v>Share (driven distance)</v>
          </cell>
          <cell r="D151" t="str">
            <v>Andel (kjørt strekning)</v>
          </cell>
          <cell r="E151" t="str">
            <v>Hlutfall (keyrðir km)</v>
          </cell>
          <cell r="F151" t="str">
            <v>Andel (körsträcka)</v>
          </cell>
          <cell r="G151" t="str">
            <v>Osuus (ajetut matkat)</v>
          </cell>
        </row>
        <row r="152">
          <cell r="B152" t="str">
            <v>Liter (benzin/diesel)/100km</v>
          </cell>
          <cell r="C152" t="str">
            <v>Litres(gasoline/diesel(/100 km</v>
          </cell>
          <cell r="D152" t="str">
            <v>ml (bensin/diesel)/100 km</v>
          </cell>
          <cell r="E152" t="str">
            <v>Lítrar (bensín/dísel)/100km</v>
          </cell>
          <cell r="F152" t="str">
            <v>Liter (bensin/diesel)/100 km</v>
          </cell>
          <cell r="G152" t="str">
            <v>Litraa (bensiini/diesel)/100 km</v>
          </cell>
        </row>
        <row r="153">
          <cell r="B153" t="str">
            <v>ml (benzin/diesel)/m2</v>
          </cell>
          <cell r="C153" t="str">
            <v>ml (gasoline/diesel)/m2</v>
          </cell>
          <cell r="D153" t="str">
            <v>ml (bensin/diesel)/m2</v>
          </cell>
          <cell r="E153" t="str">
            <v>ml (bensín/dísel)/m2</v>
          </cell>
          <cell r="F153" t="str">
            <v>ml (bensin/diesel)/m2</v>
          </cell>
          <cell r="G153" t="str">
            <v>ml (bensiini/diesel)/m2</v>
          </cell>
        </row>
        <row r="154">
          <cell r="B154" t="str">
            <v>Angivelse af køretøjer i forbindelse med vinduespolering</v>
          </cell>
          <cell r="C154" t="str">
            <v>Listing of vehicles in relation to window cleaning</v>
          </cell>
          <cell r="D154" t="str">
            <v>Liste over biler som benyttes i forbindelse med vindusvask</v>
          </cell>
          <cell r="E154" t="str">
            <v>Skráning ökutækja sem notuð eru við gluggaþvott</v>
          </cell>
          <cell r="F154" t="str">
            <v>Uppgifter om fordon som används vid fönsterputsning</v>
          </cell>
          <cell r="G154" t="str">
            <v>Ikkunanpesun yhteydessä käytettävät ajoneuvot</v>
          </cell>
        </row>
        <row r="155">
          <cell r="B155" t="str">
            <v>Anvendt mængde for perioden (liter) - hvis ukendt, angiv da skabelonværdien</v>
          </cell>
          <cell r="C155" t="str">
            <v>Used volume for the period (litres) - if unknown type in the table value</v>
          </cell>
          <cell r="D155" t="str">
            <v>Mengde forbrukt i perioden - hvis ukjent, benytt sjablongverdi</v>
          </cell>
          <cell r="E155" t="str">
            <v>Eldsneytisnotkun á tímabilinu (lítrar) ef óþekkt, notast við töflugildi</v>
          </cell>
          <cell r="F155" t="str">
            <v>Använd volym för perioden (liter) - om okänt, ange schablonvärde</v>
          </cell>
          <cell r="G155" t="str">
            <v>Ajanjaksolla käytetty määrä (litraa) - jos ei tietoa, niin anna vakioarvo</v>
          </cell>
        </row>
        <row r="156">
          <cell r="B156" t="str">
            <v>Vasket mængde for perioden (kg)</v>
          </cell>
          <cell r="C156" t="str">
            <v>Laundry volume for the period (kg)</v>
          </cell>
          <cell r="D156" t="str">
            <v>Antall kg vasket i perioden</v>
          </cell>
          <cell r="E156" t="str">
            <v>Magn þvotts fyrir tímabilið (kg)</v>
          </cell>
          <cell r="F156" t="str">
            <v>Tvättad mängd under perioden (kg)</v>
          </cell>
          <cell r="G156" t="str">
            <v>Ajanjaksolla pestyt pyykit (kg)</v>
          </cell>
        </row>
        <row r="157">
          <cell r="B157" t="str">
            <v>Licensnummer, hvis Svanemærket vaskeri (lad stå tom, hvis ikke)</v>
          </cell>
          <cell r="C157" t="str">
            <v>Licence number, if ecolabelled laundry (leave blank if not).</v>
          </cell>
          <cell r="D157" t="str">
            <v>Lisensnummer, hvis Svanemerket vaskeri</v>
          </cell>
          <cell r="E157" t="str">
            <v>Leyfisnúmer ef vottað þvottahús (annars tómt)</v>
          </cell>
          <cell r="F157" t="str">
            <v>Licensnummer i det fall tvätteritjänsten är Svanenmärkt (om inte, låt fältet vara tomt)</v>
          </cell>
          <cell r="G157" t="str">
            <v>Joutsenmerkityn pesulapalvelun lupanumero (jos ei, niin jätä kenttä tyhjäksi)</v>
          </cell>
        </row>
        <row r="158">
          <cell r="B158" t="str">
            <v>Eksterne vaskerier</v>
          </cell>
          <cell r="C158" t="str">
            <v>External laundries</v>
          </cell>
          <cell r="D158" t="str">
            <v>Eksterne vaskerier</v>
          </cell>
          <cell r="E158" t="str">
            <v>Aðkeypt þvottaþjónusta</v>
          </cell>
          <cell r="F158" t="str">
            <v>Externa tvätteritjänster</v>
          </cell>
          <cell r="G158" t="str">
            <v>Ulkopuoliset pesulapalvelut</v>
          </cell>
        </row>
        <row r="159">
          <cell r="B159" t="str">
            <v>Beregnet forbrug (skabelonværdi), hvis ingen forbrugsdata (liter)</v>
          </cell>
          <cell r="C159" t="str">
            <v>Calculated consumption, if no data from laundry (litres)</v>
          </cell>
          <cell r="D159" t="str">
            <v>Beregnet forbruk, hvis ikke forbruksdata</v>
          </cell>
          <cell r="E159" t="str">
            <v>Reiknuð notkun, ef engar upplýsingar frá þvottahúsi (lítrar)</v>
          </cell>
          <cell r="F159" t="str">
            <v>Beräknad förbrukning (schablonvärde), om inga förbrukningsuppgifter finns (liter)</v>
          </cell>
          <cell r="G159" t="str">
            <v>Laskettu kulutus (vakioarvo), jos ei tietoa pestyjen pyykkien kiloista</v>
          </cell>
        </row>
        <row r="160">
          <cell r="B160" t="str">
            <v>Kemikalier til brug ved eksternt vaskeri (udfyldes kun hvis vaskeri ikke er Svanemærket)</v>
          </cell>
          <cell r="C160" t="str">
            <v>Chemicals used at external laundry (only fill in if laundry is not awarded the Nordic Ecolabel)</v>
          </cell>
          <cell r="D160" t="str">
            <v>Kjemikalier til bruk ved eksternt vaskeri (fylles ut kun hvis vaskeriet ikke er Svanemerket)</v>
          </cell>
          <cell r="E160" t="str">
            <v>Efnavara notuð af aðkeypti þvottaþjónustu (ef ekki umhverfismerkt)</v>
          </cell>
          <cell r="F160" t="str">
            <v>Kemikalier som används vid extern tvätteritjänst (fylls endast i om tvätteritjänsten inte är Svanenmärkt)</v>
          </cell>
          <cell r="G160" t="str">
            <v>Ulkoisessa pesulapalvelussa käytettävät kemikaalit (täytetään vain jos pesulapalvelu ei ole Joutsenmerkitty)</v>
          </cell>
        </row>
        <row r="161">
          <cell r="B161" t="str">
            <v xml:space="preserve">Ekstern vask ifm. vinduespolering og kemikalier hertil </v>
          </cell>
          <cell r="C161" t="str">
            <v>External laundering related to window cleaning and relatet chemical consumption</v>
          </cell>
          <cell r="D161" t="str">
            <v>Eksterne vaskerier benyttet til vask av vinduskluter/mopper</v>
          </cell>
          <cell r="E161" t="str">
            <v>Efnanotkun aðkeyptrar þvottaþjónustu tengd gluggaþvotti</v>
          </cell>
          <cell r="F161" t="str">
            <v xml:space="preserve">Extern tvätteritjänst när det gäller fönsterputsning och kemikalier som används </v>
          </cell>
          <cell r="G161" t="str">
            <v>Ulkoinen pesulapalvelu liittyen ikkunanpesuun ja siinä käytettäviin kemikaaleihin</v>
          </cell>
        </row>
        <row r="162">
          <cell r="B162" t="str">
            <v>Beregninger i relation til forbrug af kemikalier</v>
          </cell>
          <cell r="C162" t="str">
            <v>Calculation in relation to chemicals</v>
          </cell>
          <cell r="D162" t="str">
            <v>Beregninger relatert til forbruk av kjemikalier</v>
          </cell>
          <cell r="E162" t="str">
            <v>Útreikningar tengdir efnanotkun</v>
          </cell>
          <cell r="F162" t="str">
            <v>Beräkningar som gäller förbrukning av kemikalier</v>
          </cell>
          <cell r="G162" t="str">
            <v xml:space="preserve">Kemikaalien käytön laskelmat </v>
          </cell>
        </row>
        <row r="163">
          <cell r="B163" t="str">
            <v>Neutralt universal­rengørings-middel og håndopvaskemiddel</v>
          </cell>
          <cell r="C163" t="str">
            <v>Neutral all purpose cleaners and washing up liquids</v>
          </cell>
          <cell r="D163" t="str">
            <v>Nøytralt universal­rengjøringsmiddel og håndoppvaskmiddel</v>
          </cell>
          <cell r="E163" t="str">
            <v>Alhliða ræstiefni og uppþvottalögur</v>
          </cell>
          <cell r="F163" t="str">
            <v>Allrengöringsmedel och handdiskmedel</v>
          </cell>
          <cell r="G163" t="str">
            <v>Yleispuhdistusaineet ja käsiastianpesuaineet</v>
          </cell>
        </row>
        <row r="164">
          <cell r="B164" t="str">
            <v>Grundrens</v>
          </cell>
          <cell r="C164" t="str">
            <v>Heavy-duty cleaners pH 9 – 14</v>
          </cell>
          <cell r="D164" t="str">
            <v>Alkalisk grovrengjøringsmiddel</v>
          </cell>
          <cell r="E164" t="str">
            <v>Alkalísk hrensiefni (pH 9-14)</v>
          </cell>
          <cell r="F164" t="str">
            <v>Grovrengöringsmedel</v>
          </cell>
          <cell r="G164" t="str">
            <v>Emäksiset ja vahvasti emäksiset puhdistusaineet (pH 9 - 14)</v>
          </cell>
        </row>
        <row r="165">
          <cell r="B165" t="str">
            <v>Neutralt/alkalisk sanitets­rengøringsmiddel</v>
          </cell>
          <cell r="C165" t="str">
            <v>Cleaners for sanitary facilities (pH 6,5 – 11)</v>
          </cell>
          <cell r="D165" t="str">
            <v>Nøytralt/alkalisk sanitærengjøringsmiddel</v>
          </cell>
          <cell r="E165" t="str">
            <v>Hlutlaust/alkalískt hreinsiefni fyrir hreinlætisaðstöðu (pH 6,5-11)</v>
          </cell>
          <cell r="F165" t="str">
            <v>Neutralt/alkalisk sanitetsrengöringsmedel</v>
          </cell>
          <cell r="G165" t="str">
            <v>Saniteettitilojen puhdistusaineet (pH 6,5 - 11)</v>
          </cell>
        </row>
        <row r="166">
          <cell r="B166" t="str">
            <v>Surt sanitetsren­gøringsmiddel /Kalkbortagningsmiddel</v>
          </cell>
          <cell r="C166" t="str">
            <v>Acid cleaner for sanitary facilities /Descaling product</v>
          </cell>
          <cell r="D166" t="str">
            <v>Surt sanitærrengjøringsmiddel / Kalkfjerningsmiddel</v>
          </cell>
          <cell r="E166" t="str">
            <v>Súr hreinsiefni fyrir hreinlætisaðstöðu (kísilhreinsir)</v>
          </cell>
          <cell r="F166" t="str">
            <v>Surt sanitetsrengöringsmedel /Kalkborttagningsmedel</v>
          </cell>
          <cell r="G166" t="str">
            <v>Happamat saniteettitilojen puhdistusaineet ja kalkinpoistoaineet</v>
          </cell>
        </row>
        <row r="167">
          <cell r="B167" t="str">
            <v>Vaskeplejemiddel uden voks</v>
          </cell>
          <cell r="C167" t="str">
            <v>Wash-and-shine floor cleaners</v>
          </cell>
          <cell r="D167" t="str">
            <v>Vaskepolish</v>
          </cell>
          <cell r="E167" t="str">
            <v>Hreinsi- og glansefni fyrir gólf</v>
          </cell>
          <cell r="F167" t="str">
            <v>Tvättpolish</v>
          </cell>
          <cell r="G167" t="str">
            <v>Lattianhoitoaineet, ei vahaa sisältävät</v>
          </cell>
        </row>
        <row r="168">
          <cell r="B168" t="str">
            <v>Vaskeplejemiddel med voks</v>
          </cell>
          <cell r="C168" t="str">
            <v>Wash-and-wax floor cleaners</v>
          </cell>
          <cell r="D168" t="str">
            <v>Vaskevoks</v>
          </cell>
          <cell r="E168" t="str">
            <v>Hreinsi- og bónefni fyrir gólf</v>
          </cell>
          <cell r="F168" t="str">
            <v>Tvättvax</v>
          </cell>
          <cell r="G168" t="str">
            <v>Polymeeria ja vahaa sisältävät lattianhoitoaineet</v>
          </cell>
        </row>
        <row r="169">
          <cell r="B169" t="str">
            <v>Brun sæbe</v>
          </cell>
          <cell r="C169" t="str">
            <v>Brown soap, soap based floor cleaners</v>
          </cell>
          <cell r="D169" t="str">
            <v>Grønnsåpe</v>
          </cell>
          <cell r="E169" t="str">
            <v>Brúnsápa</v>
          </cell>
          <cell r="F169" t="str">
            <v>Grön såpa</v>
          </cell>
          <cell r="G169" t="str">
            <v>Saippuapohjaiset puhdistusaineet</v>
          </cell>
        </row>
        <row r="170">
          <cell r="B170" t="str">
            <v>Spraypoleringmiddel</v>
          </cell>
          <cell r="C170" t="str">
            <v>Cleaners for spray buffing</v>
          </cell>
          <cell r="D170" t="str">
            <v>Spraypolish</v>
          </cell>
          <cell r="E170" t="str">
            <v xml:space="preserve">Fægiefni í brúsa </v>
          </cell>
          <cell r="F170" t="str">
            <v>Spraypoleringsmedel</v>
          </cell>
          <cell r="G170" t="str">
            <v xml:space="preserve">Spraypuhdistusaineet </v>
          </cell>
        </row>
        <row r="171">
          <cell r="B171" t="str">
            <v>Imprægneringsmiddel for mopper</v>
          </cell>
          <cell r="C171" t="str">
            <v>Impregnants for mop cloth</v>
          </cell>
          <cell r="D171" t="str">
            <v>Impregneringsmiddel for mopper</v>
          </cell>
          <cell r="E171" t="str">
            <v>Bleytiefni fyrir moppur</v>
          </cell>
          <cell r="F171" t="str">
            <v>Impregneringsmedel för moppar</v>
          </cell>
          <cell r="G171" t="str">
            <v>Moppien kyllästysaineet</v>
          </cell>
        </row>
        <row r="172">
          <cell r="B172" t="str">
            <v>Vaskemiddel, flydende</v>
          </cell>
          <cell r="C172" t="str">
            <v>Detergents, fluid</v>
          </cell>
          <cell r="D172" t="str">
            <v>Tekstilvaskemiddel, flytende</v>
          </cell>
          <cell r="E172" t="str">
            <v>Þvottaefni, fljótandi</v>
          </cell>
          <cell r="F172" t="str">
            <v xml:space="preserve">Tvättmedel (flytande) </v>
          </cell>
          <cell r="G172" t="str">
            <v>Pyykinpesuaineet (nestemäiset)</v>
          </cell>
        </row>
        <row r="173">
          <cell r="B173" t="str">
            <v>Pletfjerningsmiddel</v>
          </cell>
          <cell r="C173" t="str">
            <v>Stain removers</v>
          </cell>
          <cell r="D173" t="str">
            <v>Flekkfjerningsmiddel</v>
          </cell>
          <cell r="E173" t="str">
            <v>Blettahreinsir</v>
          </cell>
          <cell r="F173" t="str">
            <v>Fläckborttagningsmedel</v>
          </cell>
          <cell r="G173" t="str">
            <v>Tahranpoistoaineet</v>
          </cell>
        </row>
        <row r="174">
          <cell r="B174" t="str">
            <v>Skurecreme</v>
          </cell>
          <cell r="C174" t="str">
            <v>Scouring creams</v>
          </cell>
          <cell r="D174" t="str">
            <v>Skurekrem</v>
          </cell>
          <cell r="E174" t="str">
            <v>Ræstikrem</v>
          </cell>
          <cell r="F174" t="str">
            <v>Skurkräm</v>
          </cell>
          <cell r="G174" t="str">
            <v>Hankausaineet</v>
          </cell>
        </row>
        <row r="175">
          <cell r="B175" t="str">
            <v xml:space="preserve">Grundpolish </v>
          </cell>
          <cell r="C175" t="str">
            <v>Sealers, primers</v>
          </cell>
          <cell r="D175" t="str">
            <v>Grunnpolish</v>
          </cell>
          <cell r="E175" t="str">
            <v>Bóngrunnur</v>
          </cell>
          <cell r="F175" t="str">
            <v xml:space="preserve">Grundpolish </v>
          </cell>
          <cell r="G175" t="str">
            <v>Pohjustusvahat</v>
          </cell>
        </row>
        <row r="176">
          <cell r="B176" t="str">
            <v xml:space="preserve">Gulvpolish </v>
          </cell>
          <cell r="C176" t="str">
            <v>Floor finish</v>
          </cell>
          <cell r="D176" t="str">
            <v>Gulvpolish</v>
          </cell>
          <cell r="E176" t="str">
            <v>Gólfbón</v>
          </cell>
          <cell r="F176" t="str">
            <v xml:space="preserve">Golvpolish </v>
          </cell>
          <cell r="G176" t="str">
            <v>Lattiavahat</v>
          </cell>
        </row>
        <row r="177">
          <cell r="B177" t="str">
            <v>Gulvvoks</v>
          </cell>
          <cell r="C177" t="str">
            <v>Floor wax</v>
          </cell>
          <cell r="D177" t="str">
            <v>Gulvvoks</v>
          </cell>
          <cell r="E177" t="str">
            <v>Gólfvax</v>
          </cell>
          <cell r="F177" t="str">
            <v>Golvvax</v>
          </cell>
          <cell r="G177" t="str">
            <v>Lattiavahat</v>
          </cell>
        </row>
        <row r="178">
          <cell r="B178" t="str">
            <v xml:space="preserve">Polish-/voks-fjerner </v>
          </cell>
          <cell r="C178" t="str">
            <v>Strippers</v>
          </cell>
          <cell r="D178" t="str">
            <v>Polish-/voksfjerningmiddel</v>
          </cell>
          <cell r="E178" t="str">
            <v>Bón/vaxleysar</v>
          </cell>
          <cell r="F178" t="str">
            <v xml:space="preserve">Polish-/vaxborttagningsmedel </v>
          </cell>
          <cell r="G178" t="str">
            <v>Vahanpoistoaineet</v>
          </cell>
        </row>
        <row r="179">
          <cell r="B179" t="str">
            <v>Skumdemper</v>
          </cell>
          <cell r="C179" t="str">
            <v>Defoamers</v>
          </cell>
          <cell r="D179" t="str">
            <v>Skumdempingsmidler</v>
          </cell>
          <cell r="E179" t="str">
            <v>Froðufellir (antifoam)</v>
          </cell>
          <cell r="F179" t="str">
            <v>Skumdämpare</v>
          </cell>
          <cell r="G179" t="str">
            <v>Vaahdonestoaineet</v>
          </cell>
        </row>
        <row r="180">
          <cell r="B180" t="str">
            <v>Vær opmærksom at &lt; end 80% af kemikalier er miljømærkede</v>
          </cell>
          <cell r="C180" t="str">
            <v>Be aware of &lt; 80% of all chemicals are ecolabelled</v>
          </cell>
          <cell r="D180" t="str">
            <v>Vær oppmerksom på at &lt;80% av kjemikaliene er miljømerket</v>
          </cell>
          <cell r="E180" t="str">
            <v>Athugið að &lt; 80% af allri efnavöru er umhverfismerkt</v>
          </cell>
          <cell r="F180" t="str">
            <v>Observera att &lt; än 80 % av kemikalierna är miljömärkta</v>
          </cell>
          <cell r="G180" t="str">
            <v>Huomaa, että &lt; 80 % kemikaaleista on ympäristömerkittyjä</v>
          </cell>
        </row>
        <row r="181">
          <cell r="B181" t="str">
            <v>Point (P3):</v>
          </cell>
          <cell r="C181" t="str">
            <v>Points (P3):</v>
          </cell>
          <cell r="D181" t="str">
            <v>Poeng (P3):</v>
          </cell>
          <cell r="E181" t="str">
            <v>Stig (P3)</v>
          </cell>
          <cell r="F181" t="str">
            <v>Poäng (P3):</v>
          </cell>
          <cell r="G181" t="str">
            <v>Pisteet (P3):</v>
          </cell>
        </row>
        <row r="182">
          <cell r="B182" t="str">
            <v>Er alle krav på bilag 4 overholdt?</v>
          </cell>
          <cell r="C182" t="str">
            <v>Are all requirements on appedix 4 fulfilled?</v>
          </cell>
          <cell r="D182" t="str">
            <v>Er alle krav i bilag 4 overholdt?</v>
          </cell>
          <cell r="E182" t="str">
            <v>Hafa allar kröfur í Viðauka 4 verið uppfylltar?</v>
          </cell>
          <cell r="F182" t="str">
            <v>Är alla krav i bilaga 4 uppfyllda?</v>
          </cell>
          <cell r="G182" t="str">
            <v>Täyttyvätkö kaikki liitteen 4 vaatimukset?</v>
          </cell>
        </row>
        <row r="183">
          <cell r="B183" t="str">
            <v>Ja</v>
          </cell>
          <cell r="C183" t="str">
            <v>Yes</v>
          </cell>
          <cell r="D183" t="str">
            <v>Ja</v>
          </cell>
          <cell r="E183" t="str">
            <v>Já</v>
          </cell>
          <cell r="F183" t="str">
            <v>Ja</v>
          </cell>
          <cell r="G183" t="str">
            <v>Kyllä</v>
          </cell>
        </row>
        <row r="184">
          <cell r="B184" t="str">
            <v>Nej</v>
          </cell>
          <cell r="C184" t="str">
            <v>No</v>
          </cell>
          <cell r="D184" t="str">
            <v>Nej</v>
          </cell>
          <cell r="E184" t="str">
            <v>Nei</v>
          </cell>
          <cell r="F184" t="str">
            <v>Nej</v>
          </cell>
          <cell r="G184" t="str">
            <v xml:space="preserve">Ei  </v>
          </cell>
        </row>
        <row r="185">
          <cell r="B185" t="str">
            <v>N/A</v>
          </cell>
          <cell r="C185" t="str">
            <v>N/A</v>
          </cell>
          <cell r="D185" t="str">
            <v>N/A</v>
          </cell>
          <cell r="E185" t="str">
            <v>Á ekki við</v>
          </cell>
          <cell r="F185" t="str">
            <v>N/A</v>
          </cell>
          <cell r="G185" t="str">
            <v>N/A</v>
          </cell>
        </row>
        <row r="186">
          <cell r="B186" t="str">
            <v>Vær opmærksom på, at O12 ikke er overholdt</v>
          </cell>
          <cell r="C186" t="str">
            <v>Be aware of O12 not obeyed</v>
          </cell>
          <cell r="D186" t="str">
            <v>Vær oppmerksom på at O12 ikke er overholdt</v>
          </cell>
          <cell r="E186" t="str">
            <v>ATH, krafa O12 ekki uppfyllt</v>
          </cell>
          <cell r="F186" t="str">
            <v>Var uppmärksam på att O12 inte är uppfyllt</v>
          </cell>
          <cell r="G186" t="str">
            <v>Huomaa, että O12 ei ole täyttynyt</v>
          </cell>
        </row>
        <row r="187">
          <cell r="B187" t="str">
            <v>Link til dokumentation og beregning af brug af affaldsposer</v>
          </cell>
          <cell r="C187" t="str">
            <v>Link to documentation and calculation of usage of garbagebags</v>
          </cell>
          <cell r="D187" t="str">
            <v>Lenke til dokumentasjon og beregning av avfallsposeforbruk</v>
          </cell>
          <cell r="E187" t="str">
            <v>Linkur í gögn og útreikninga á pokanotkun</v>
          </cell>
          <cell r="F187" t="str">
            <v>Länk till dokumentation och beräkning av förbrukning av soppåsar</v>
          </cell>
          <cell r="G187" t="str">
            <v xml:space="preserve">Linkki jätepussien kulutuksen dokumentaatioon ja laskentaan </v>
          </cell>
        </row>
        <row r="188">
          <cell r="B188" t="str">
            <v>Posetype</v>
          </cell>
          <cell r="C188" t="str">
            <v>Bagtype</v>
          </cell>
          <cell r="D188" t="str">
            <v>Posetype</v>
          </cell>
          <cell r="E188" t="str">
            <v>Tegund af poka</v>
          </cell>
          <cell r="F188" t="str">
            <v>Påstyp</v>
          </cell>
          <cell r="G188" t="str">
            <v>Pussityyppi</v>
          </cell>
        </row>
        <row r="189">
          <cell r="B189" t="str">
            <v>Antal pr. år</v>
          </cell>
          <cell r="C189" t="str">
            <v>Number per year</v>
          </cell>
          <cell r="D189" t="str">
            <v>Antall pr år</v>
          </cell>
          <cell r="E189" t="str">
            <v>Fjöldi á ári</v>
          </cell>
          <cell r="F189" t="str">
            <v>Antal per år</v>
          </cell>
          <cell r="G189" t="str">
            <v>Määrä vuodessa</v>
          </cell>
        </row>
        <row r="190">
          <cell r="B190" t="str">
            <v>Vægt pr. pose [g] (hvis ukendt, så lad feltet være tomt)</v>
          </cell>
          <cell r="C190" t="str">
            <v>Weight per bag [g] (if unknown, leave the field empty)</v>
          </cell>
          <cell r="D190" t="str">
            <v>Vekt pr pose (g) (hvis ukjent, la feltet stå åpent)</v>
          </cell>
          <cell r="E190" t="str">
            <v>Þyngd/poki (g) (ef ekki þekkt - tómt)</v>
          </cell>
          <cell r="F190" t="str">
            <v>Vikt per påse [g] (om okänt, låt fältet vara tomt)</v>
          </cell>
          <cell r="G190" t="str">
            <v>Paino per pussi [g] (jos ei tietoa, niin kentän voi jättää tyhjäksi)</v>
          </cell>
        </row>
        <row r="191">
          <cell r="B191" t="str">
            <v>Miligram pr. m2</v>
          </cell>
          <cell r="C191" t="str">
            <v>Miligram per m2</v>
          </cell>
          <cell r="D191" t="str">
            <v>Milligram pr m2</v>
          </cell>
          <cell r="E191" t="str">
            <v>Milligrömm á m2</v>
          </cell>
          <cell r="F191" t="str">
            <v>Milligram per m2</v>
          </cell>
          <cell r="G191" t="str">
            <v>Milligrammaa per m2</v>
          </cell>
        </row>
        <row r="192">
          <cell r="B192" t="str">
            <v>Vær opmærksom på, at O7-O10 ikke er overholdt for kemikalier, hvor der er angivet et forbrug</v>
          </cell>
          <cell r="C192" t="str">
            <v>Be aware of the fact O7-O10 aren't fulfilled for chemicals where a used volume is stated</v>
          </cell>
          <cell r="D192" t="str">
            <v xml:space="preserve">Vær oppmerksom på at O7-O10 ikke er overholdt, hvor det er oppgitt forbruk </v>
          </cell>
          <cell r="E192" t="str">
            <v>Athugaðu að O7-O10 eru ekki uppfylltar þar sem magn efnavöru kemur fram</v>
          </cell>
          <cell r="F192" t="str">
            <v>Var uppmärksam på att O7-O10 inte är uppfyllda för kemikalier där förbrukning är angivet</v>
          </cell>
          <cell r="G192" t="str">
            <v>Huomaa, että O7-O10 eivät täytä kemikaalien käytön vaatimusta</v>
          </cell>
        </row>
        <row r="193">
          <cell r="B193" t="str">
            <v>Vær opmærksom på, at O6 ikke er overholdt</v>
          </cell>
          <cell r="C193" t="str">
            <v>Be aware of the fact that 06 isn't fulfilled</v>
          </cell>
          <cell r="D193" t="str">
            <v>Vær oppmerksom på at O6 ikke er overholdt</v>
          </cell>
          <cell r="E193" t="str">
            <v>Athugaðu að O6 er ekki uppfyllt</v>
          </cell>
          <cell r="F193" t="str">
            <v>Var uppmärksam på att O6 inte är uppfyllt</v>
          </cell>
          <cell r="G193" t="str">
            <v>Huomaa, että O6 ei täytä vaatimusta</v>
          </cell>
        </row>
        <row r="194">
          <cell r="B194" t="str">
            <v>- Dokumentation af forbrug af poser til affald</v>
          </cell>
          <cell r="C194" t="str">
            <v>- Documentation related towaste bags</v>
          </cell>
          <cell r="D194" t="str">
            <v>Dokumentasjon av poseforbruk</v>
          </cell>
          <cell r="E194" t="str">
            <v xml:space="preserve"> - Gögn tengt sorppokanotkun</v>
          </cell>
          <cell r="F194" t="str">
            <v>Dokumentation om förbrukning av påsar</v>
          </cell>
          <cell r="G194" t="str">
            <v>Jätepussien kulutuksen dokumentaatio</v>
          </cell>
        </row>
        <row r="195">
          <cell r="B195" t="str">
            <v>Indtast data i de lyseblå felter for dokumentation og beregning af poser</v>
          </cell>
          <cell r="C195" t="str">
            <v>Please fill in data in the light blue fields for documentation and calculation for bags</v>
          </cell>
          <cell r="D195" t="str">
            <v>Legg inn data i de lyseblå feltene for dokumentasjon og beregning av poser</v>
          </cell>
          <cell r="E195" t="str">
            <v>Fylltu inn ljósbláa reiti fyrir upplýsingar og útreikninga fyrir pokanotkun</v>
          </cell>
          <cell r="F195" t="str">
            <v>Fyll i uppgifter i de ljusblå fälten för dokumentation om beräkning av påsar</v>
          </cell>
          <cell r="G195" t="str">
            <v>Täytä harmaisiin kenttiin jätepussien laskentaa koskeva dokumentaatio</v>
          </cell>
        </row>
        <row r="196">
          <cell r="B196" t="str">
            <v>Beregnet vægt pr. år [g]</v>
          </cell>
          <cell r="C196" t="str">
            <v>Calculated weight per year [g]</v>
          </cell>
          <cell r="D196" t="str">
            <v>Beregnet vekt pr år [g]</v>
          </cell>
          <cell r="E196" t="str">
            <v>Útreiknað magn á ári</v>
          </cell>
          <cell r="F196" t="str">
            <v>Beräknad vikt per år [g]</v>
          </cell>
          <cell r="G196" t="str">
            <v>Laskettu paino per vuosi [g]</v>
          </cell>
        </row>
        <row r="197">
          <cell r="B197" t="str">
            <v>Point (P1):</v>
          </cell>
          <cell r="C197" t="str">
            <v>Points (P1):</v>
          </cell>
          <cell r="D197" t="str">
            <v>Poeng (P1):</v>
          </cell>
          <cell r="E197" t="str">
            <v>Stig (P1)</v>
          </cell>
          <cell r="F197" t="str">
            <v>Poäng (P1):</v>
          </cell>
          <cell r="G197" t="str">
            <v>Pisteet (P1):</v>
          </cell>
        </row>
        <row r="198">
          <cell r="B198" t="str">
            <v>Point (P2):</v>
          </cell>
          <cell r="C198" t="str">
            <v>Points (P2):</v>
          </cell>
          <cell r="D198" t="str">
            <v>Poeng (P2):</v>
          </cell>
          <cell r="E198" t="str">
            <v>Stig (P2)</v>
          </cell>
          <cell r="F198" t="str">
            <v>Poäng (P2):</v>
          </cell>
          <cell r="G198" t="str">
            <v>Pisteet (P2):</v>
          </cell>
        </row>
        <row r="199">
          <cell r="B199" t="str">
            <v>Point (P4):</v>
          </cell>
          <cell r="C199" t="str">
            <v>Points (P4):</v>
          </cell>
          <cell r="D199" t="str">
            <v>Poeng (P4):</v>
          </cell>
          <cell r="E199" t="str">
            <v>Stig (P4)</v>
          </cell>
          <cell r="F199" t="str">
            <v>Poäng (P4):</v>
          </cell>
          <cell r="G199" t="str">
            <v>Pisteet (P4):</v>
          </cell>
        </row>
        <row r="200">
          <cell r="B200" t="str">
            <v>Maksimalt point (P3 el. P4):</v>
          </cell>
          <cell r="C200" t="str">
            <v>Max number of points (P3 or P4):</v>
          </cell>
          <cell r="D200" t="str">
            <v>Maksimalt antall poeng (P3 eller P4):</v>
          </cell>
          <cell r="E200" t="str">
            <v>Hágmark stiga (P3 eða P4)</v>
          </cell>
          <cell r="F200" t="str">
            <v>Maximalt antal poäng (P3 el. P4):</v>
          </cell>
          <cell r="G200" t="str">
            <v>Maksimipisteet (P3 tai P4):</v>
          </cell>
        </row>
        <row r="201">
          <cell r="B201" t="str">
            <v>Point (P5):</v>
          </cell>
          <cell r="C201" t="str">
            <v>Points (P5):</v>
          </cell>
          <cell r="D201" t="str">
            <v>Poeng (P5):</v>
          </cell>
          <cell r="E201" t="str">
            <v>Stig (P5)</v>
          </cell>
          <cell r="F201" t="str">
            <v>Poäng (P5):</v>
          </cell>
          <cell r="G201" t="str">
            <v>Pisteet (P5):</v>
          </cell>
        </row>
        <row r="202">
          <cell r="B202" t="str">
            <v>Hvis I på samme kontrakt/hos samme kunde gør forskellige ting rent med forskellige frekvenser, så skriv dem ind på flere linjer.</v>
          </cell>
          <cell r="C202" t="str">
            <v>If you clean different thing with different frequencies on the same contract or at the same client, use seperate lines to indicate this.
Hvis I på samme kontrakt/hos samme kunde gør forskellige ting rent med forskellige frekvenser, så skriv dem ind på flere linjer.</v>
          </cell>
          <cell r="D202" t="str">
            <v xml:space="preserve">Hvis dere rengjør ulike områder med forskjellig frekvens hos samme klient/ på samme kontrakt, oppgi dette på flere linjer. </v>
          </cell>
          <cell r="E202" t="str">
            <v xml:space="preserve">Ef tíðni er mismunandi á mismunandi stöðum undir sama þjónustusamning, notaðu mismunandi línur fyrir hverja tíðni. </v>
          </cell>
          <cell r="F202" t="str">
            <v>Om ni under samma kontrakt/hos samma kund utför olika städtjänster olika regelbundet ska flera rader användas.</v>
          </cell>
          <cell r="G202" t="str">
            <v>Jos erilaisia siivouspalveluita tehdään samalla sopimuksella/samalle asiakkaalla, niin tiedot eritellään useammalle riville.</v>
          </cell>
        </row>
        <row r="203">
          <cell r="B203" t="str">
            <v>Biodiesel</v>
          </cell>
          <cell r="C203" t="str">
            <v>Biodiesel</v>
          </cell>
          <cell r="D203" t="str">
            <v>Biodiesel</v>
          </cell>
          <cell r="E203" t="str">
            <v>Bíódísel</v>
          </cell>
          <cell r="F203" t="str">
            <v>Biodiesel</v>
          </cell>
          <cell r="G203" t="str">
            <v>Biodiesel</v>
          </cell>
        </row>
        <row r="204">
          <cell r="B204" t="str">
            <v>Miljømærket andel af internt forbrug ekskl. gulvpolish o. lign.:</v>
          </cell>
          <cell r="C204" t="str">
            <v>Ecolabelled (excl. floorcare products), internal use:</v>
          </cell>
          <cell r="D204" t="str">
            <v>Miljømerket andel av internt forbruk (ekslusiv gulvpolish og lignende)</v>
          </cell>
          <cell r="E204" t="str">
            <v>Umhverfismerkt, hlutfall af notkun fyrirtækisins (fyrir utan gólfefni)</v>
          </cell>
          <cell r="F204" t="str">
            <v xml:space="preserve">Andel miljömärkt (exkl. Golvvårdsmedel och externt tvätteri): </v>
          </cell>
          <cell r="G204" t="str">
            <v>Ympäristömerkityt tuotteet omaan käyttöön (ei lattianhoitotuotteet):</v>
          </cell>
        </row>
        <row r="205">
          <cell r="B205" t="str">
            <v>Link til dokumentation af rutiner:</v>
          </cell>
          <cell r="C205" t="str">
            <v>Link to documentation of routines:</v>
          </cell>
          <cell r="D205" t="str">
            <v>Lenke til dokumentasjon av rutiner:</v>
          </cell>
          <cell r="E205" t="str">
            <v>Linkur í gögn tengdum vinnuferlum</v>
          </cell>
          <cell r="F205" t="str">
            <v>Länk till dokumentation om rutiner:</v>
          </cell>
          <cell r="G205" t="str">
            <v xml:space="preserve">Linkki menetelmien dokumentointiin: </v>
          </cell>
        </row>
        <row r="206">
          <cell r="B206" t="str">
            <v>Tjeneste, som tilbydes, og som ønskes Svanemærket (f.eks. almindelig rengøring, vinduesvask eller gulvpleje):</v>
          </cell>
          <cell r="C206" t="str">
            <v>Service offered that is to be Nordic Ecolabelled:</v>
          </cell>
          <cell r="D206" t="str">
            <v>Tjeneste som tilbys og som ønskes svanemerket</v>
          </cell>
          <cell r="E206" t="str">
            <v>Þjónusta sem boðið er uppá en er ekki Svansmerkt</v>
          </cell>
          <cell r="F206" t="str">
            <v>Erbjudna tjänster som önskas Svanenmärkas (t.ex. vanlig städning, fönsterputsning eller golvvård):</v>
          </cell>
          <cell r="G206" t="str">
            <v>Palvelut, joille haetaan Joutsenmerkkiä (esim. tavallinen siivous, ikkunanpesu tai lattianhoito):</v>
          </cell>
        </row>
        <row r="207">
          <cell r="B207" t="str">
            <v>Tjenester, som tilbydes, der ikke er omfattet af Svanemærkets krav til rengøringstjenester:</v>
          </cell>
          <cell r="C207" t="str">
            <v>Services offeret that is not covered by the Nordic Ecolabel requirements:</v>
          </cell>
          <cell r="D207" t="str">
            <v>Tjeneste som ikke er omfattet av Svanemerkets krav til Rengjøringstjenester:</v>
          </cell>
          <cell r="E207" t="str">
            <v>Þjónusta sem boðið er uppá sem Svansvottunin nær ekki til</v>
          </cell>
          <cell r="F207" t="str">
            <v>Erbjudna tjänster som inte omfattas av Svanmärkets krav gällande städtjänster:</v>
          </cell>
          <cell r="G207" t="str">
            <v>Tarjotut palvelut, jotka eivät kuulu Joutsenmerkkiluvan mukaisiin vaatimuksiin:</v>
          </cell>
        </row>
        <row r="208">
          <cell r="B208" t="str">
            <v>Type specialrengøring</v>
          </cell>
          <cell r="C208" t="str">
            <v>Type of special cleaning</v>
          </cell>
          <cell r="D208" t="str">
            <v>Type spesialrengjøring</v>
          </cell>
          <cell r="E208" t="str">
            <v>Tegund af sérþrifum</v>
          </cell>
          <cell r="F208" t="str">
            <v>Typ av specialstädning</v>
          </cell>
          <cell r="G208" t="str">
            <v xml:space="preserve">Erikoissiivouksen tyyppi: </v>
          </cell>
        </row>
        <row r="209">
          <cell r="B209" t="str">
            <v>Type kunde</v>
          </cell>
          <cell r="C209" t="str">
            <v>Customer type</v>
          </cell>
          <cell r="D209" t="str">
            <v>Type kunde</v>
          </cell>
          <cell r="E209" t="str">
            <v>Tegund viðskiptavinar</v>
          </cell>
          <cell r="F209" t="str">
            <v>Typ av kund</v>
          </cell>
          <cell r="G209" t="str">
            <v xml:space="preserve">Asiakastyyppi: </v>
          </cell>
        </row>
        <row r="210">
          <cell r="B210" t="str">
            <v>Type facilitet/andet</v>
          </cell>
          <cell r="C210" t="str">
            <v>Type of facility or others</v>
          </cell>
          <cell r="D210" t="str">
            <v>Type facility/annet</v>
          </cell>
          <cell r="E210" t="str">
            <v>Tegund húsnæðis/annað</v>
          </cell>
          <cell r="F210" t="str">
            <v>Typ av facilitet/annat</v>
          </cell>
          <cell r="G210" t="str">
            <v xml:space="preserve">Välinetyyppi/muu: </v>
          </cell>
        </row>
        <row r="211">
          <cell r="B211" t="str">
            <v>Årlig omsætning for den ikke-miljømærkede service:</v>
          </cell>
          <cell r="C211" t="str">
            <v>Annual turnover from the non-ecolabelled service:</v>
          </cell>
          <cell r="D211" t="str">
            <v>Årlig omsetning av den ikke-miljømerkede tjeneste</v>
          </cell>
          <cell r="E211" t="str">
            <v>Árleg velta fyrir þjónustu sem er ekki umhverfismerkt</v>
          </cell>
          <cell r="F211" t="str">
            <v>Årlig omsättning för icke miljömärkta tjänster:</v>
          </cell>
          <cell r="G211" t="str">
            <v xml:space="preserve">Ei-ympäristömerkittyjen palvelujen vuosittainen liikevaihto: </v>
          </cell>
        </row>
        <row r="212">
          <cell r="B212" t="str">
            <v>Antal ansatte totalt:</v>
          </cell>
          <cell r="C212" t="str">
            <v>Total number of employees:</v>
          </cell>
          <cell r="D212" t="str">
            <v>Antall ansatte totalt:</v>
          </cell>
          <cell r="E212" t="str">
            <v>Fjöldi ársverka</v>
          </cell>
          <cell r="F212" t="str">
            <v xml:space="preserve">Totalt antal anställda på företaget: </v>
          </cell>
          <cell r="G212" t="str">
            <v xml:space="preserve">Työntekijöiden kokonaismäärä: </v>
          </cell>
        </row>
        <row r="213">
          <cell r="B213" t="str">
            <v>Cirka antal ansatte, som bruger firmabil eller får kørselsgodtgørelse regelmæssigt:</v>
          </cell>
          <cell r="C213" t="str">
            <v>Approximate number of employees who use company vehicles or on a regular basis get reimburcement for driving in own cars:</v>
          </cell>
          <cell r="D213" t="str">
            <v>Ca. antall ansatte som bruker firmabil eller får regelmessig kjøregodktgjørelse</v>
          </cell>
          <cell r="E213" t="str">
            <v>Fjöldi starfsmanna (u.þ.b.) sem notar fyrirtækjabíl eða fá reglulega greitt kílómetragjald</v>
          </cell>
          <cell r="F213" t="str">
            <v>Ungefärligt antal anställda på miljömärkta tjänsten som använder företagsbil eller regelbundet får reseersättning:</v>
          </cell>
          <cell r="G213" t="str">
            <v xml:space="preserve">Yrityksen ajoneuvoa tai omaa autoa työssä käyttävien työntekijöiden arvioitu määrä: </v>
          </cell>
        </row>
        <row r="214">
          <cell r="B214" t="str">
            <v>Årsværk i administration:</v>
          </cell>
          <cell r="C214" t="str">
            <v>Full-time equvivalents in administration:</v>
          </cell>
          <cell r="D214" t="str">
            <v>Årsverk i administrasjon:</v>
          </cell>
          <cell r="E214" t="str">
            <v>Ársverk í stjórnsýslu/stjórnun</v>
          </cell>
          <cell r="F214" t="str">
            <v>Ungefärligt antal anställda inom administration:</v>
          </cell>
          <cell r="G214" t="str">
            <v>Kokoaikaisten työntekijöiden määrä hallinnossa:</v>
          </cell>
        </row>
        <row r="215">
          <cell r="B215" t="str">
            <v>Daglig leder/direktør:</v>
          </cell>
          <cell r="C215" t="str">
            <v>Manager/CEO:</v>
          </cell>
          <cell r="D215" t="str">
            <v>Daglig leder/ direktør:</v>
          </cell>
          <cell r="E215" t="str">
            <v>Yfirmaður ræstinga</v>
          </cell>
          <cell r="F215" t="str">
            <v>Verkställande direktör:</v>
          </cell>
          <cell r="G215" t="str">
            <v>Toimitusjohtaja:</v>
          </cell>
        </row>
        <row r="216">
          <cell r="B216" t="str">
            <v>Kontaktperson til Nordisk Miljømærkning:</v>
          </cell>
          <cell r="C216" t="str">
            <v>Contact person towards Nordic Ecolabelling:</v>
          </cell>
          <cell r="D216" t="str">
            <v xml:space="preserve">Kontaktperson for Nordisk Mijømerkning: </v>
          </cell>
          <cell r="E216" t="str">
            <v>Tengiliður við Svaninn</v>
          </cell>
          <cell r="F216" t="str">
            <v>Kontaktperson för Nordisk Miljömärkning:</v>
          </cell>
          <cell r="G216" t="str">
            <v xml:space="preserve">Pohjoismaisen ympäristömerkinnän yhteyshenkilö: </v>
          </cell>
        </row>
        <row r="217">
          <cell r="B217" t="str">
            <v>Beskriv ændringer, som er blevet implentering inden for de seneste 12 måneder (som vil kunne påvirke opfyldelsen af kravene for Svanemærkning)</v>
          </cell>
          <cell r="C217" t="str">
            <v>Describe changes implemented within the last 12 months that can affect the ability to live up to the Nordic Ecolabel requirements</v>
          </cell>
          <cell r="D217" t="str">
            <v>Beskriv forandringer som blitt implementert under de seneste 12 månedene (som vil kunne påvirke oppfyllelsen av Svanemerkingskravene)</v>
          </cell>
          <cell r="E217" t="str">
            <v>Lýstu breytingum sem orðið hafa á síðustu 12 mánuðum sem gætu haft áhrif á vottun Svansins</v>
          </cell>
          <cell r="F217" t="str">
            <v>Beskriv ändringar som har införts under de senaste 12 månaderna (som kan påverka de krav som krävs för Svanenmärkning)</v>
          </cell>
          <cell r="G217" t="str">
            <v>Kuvaa muutoksia, jotka on tehty viimeisten 12 kuukauden aikana ja jotka vaikuttavat Joutsenmerkin vaatimuksiin</v>
          </cell>
        </row>
        <row r="218">
          <cell r="B218" t="str">
            <v>Beskriv planlagte ændringer samt hvornår de forventes gennemført</v>
          </cell>
          <cell r="C218" t="str">
            <v>Describe planned changes and when they are scheduled for</v>
          </cell>
          <cell r="D218" t="str">
            <v>Beskriv planlagte forandringer, samt når de antas å utføres</v>
          </cell>
          <cell r="E218" t="str">
            <v>Lýstu breytingum sem liggja fyrir og hvenær farið verður í þær</v>
          </cell>
          <cell r="F218" t="str">
            <v>Beskriv planerade ändringar samt när de förväntas genomföras</v>
          </cell>
          <cell r="G218" t="str">
            <v>Kuvaa suunniteltuja muutoksia ja milloin niiden odotetaan toteutuvan</v>
          </cell>
        </row>
        <row r="219">
          <cell r="B219" t="str">
            <v>Plug-in hybridbiler opføres som to linjer i tabellen, hvor hver linje repræsenterer hver brændstoftype, og kørte km skrives kun på en linje.</v>
          </cell>
          <cell r="C219" t="str">
            <v>Plug-in hybrid cars is entered as two separate lines reprecenting each fuel type. Total driven km is enteredc on only one of the two lines.</v>
          </cell>
          <cell r="D219" t="str">
            <v>Plug-in hybridbiler føres opp på to linjer i tabellen, hvor hver linje representerer drifstofftype, kjørte km skrives kun på en linje</v>
          </cell>
          <cell r="E219" t="str">
            <v>Plug-in hybrid bílar eru skráðir í tvær línur í töflunni, annars vegar rafmagn og hins vegar bensín</v>
          </cell>
          <cell r="F219" t="str">
            <v>Plug in-hybridbilar läggs in på två rader i tabellen, en rad för respektive bränsletyp, medan körsträcka enbart skrivs på en rad.</v>
          </cell>
          <cell r="G219" t="str">
            <v xml:space="preserve">Verkkovirtaan kytkettävät hybridiautot ilmoitetaan kahdella eri rivillä käytettävän polttoaineen mukaisesti. Ajetut kilometrit ilmoitetaan vain toisella rivillä. </v>
          </cell>
        </row>
        <row r="220">
          <cell r="B220" t="str">
            <v>Markedsansvarlig:</v>
          </cell>
          <cell r="C220" t="str">
            <v>Market responsible:</v>
          </cell>
          <cell r="D220" t="str">
            <v>Markedsansvarlig:</v>
          </cell>
          <cell r="E220" t="str">
            <v>Ábyrgur fyrir markaðssetningu</v>
          </cell>
          <cell r="F220" t="str">
            <v>Marknadsansvarig:</v>
          </cell>
          <cell r="G220" t="str">
            <v xml:space="preserve">Markkinointivastaava: </v>
          </cell>
        </row>
        <row r="221">
          <cell r="B221" t="str">
            <v>Opgaver, som udføres af underleverandøren:</v>
          </cell>
          <cell r="C221" t="str">
            <v>Tasks performed by the supplier:</v>
          </cell>
          <cell r="D221" t="str">
            <v>Oppgaver som utføres av underleverandøren:</v>
          </cell>
          <cell r="E221" t="str">
            <v>Verk unnið af verktaka</v>
          </cell>
          <cell r="F221" t="str">
            <v>Uppgifter som utförs av underleverantören:</v>
          </cell>
          <cell r="G221" t="str">
            <v>Alihankkijan ilmoittamat tiedot:</v>
          </cell>
        </row>
        <row r="222">
          <cell r="B222" t="str">
            <v>Angiv, om produkter er et sprayprodukt</v>
          </cell>
          <cell r="C222" t="str">
            <v>State if the product is a spray product</v>
          </cell>
          <cell r="D222" t="str">
            <v>Oppgi om produktet er et sprayprodukt</v>
          </cell>
          <cell r="E222" t="str">
            <v>Taktu fram ef varan er sprey</v>
          </cell>
          <cell r="F222" t="str">
            <v>Ange om produkten är en sprayprodukt</v>
          </cell>
          <cell r="G222" t="str">
            <v>Ilmoita mikäli kyseessä on spraytuote</v>
          </cell>
        </row>
        <row r="223">
          <cell r="B223" t="str">
            <v>Er spray</v>
          </cell>
          <cell r="C223" t="str">
            <v>Is a spray</v>
          </cell>
          <cell r="D223" t="str">
            <v>Er spray</v>
          </cell>
          <cell r="E223" t="str">
            <v>Er sprey</v>
          </cell>
          <cell r="F223" t="str">
            <v>Är en sprayprodukt</v>
          </cell>
          <cell r="G223" t="str">
            <v>Onko kyseessä spraytuote</v>
          </cell>
        </row>
        <row r="224">
          <cell r="B224" t="str">
            <v>Hældes på sprayflasker</v>
          </cell>
          <cell r="C224" t="str">
            <v>Filled on spray bottles</v>
          </cell>
          <cell r="D224" t="str">
            <v>Helles over på sprayflaske</v>
          </cell>
          <cell r="E224" t="str">
            <v>Er fyllt á spreyflöskur</v>
          </cell>
          <cell r="F224" t="str">
            <v>Hälls på sprayflaskor</v>
          </cell>
          <cell r="G224" t="str">
            <v>Täytetäänkö suihkepullot (spray)</v>
          </cell>
        </row>
        <row r="225">
          <cell r="B225" t="str">
            <v>Vaskemiddel, pulver</v>
          </cell>
          <cell r="C225" t="str">
            <v>Detergents, powder</v>
          </cell>
          <cell r="D225" t="str">
            <v>Tekstilvaskemiddel, pulver</v>
          </cell>
          <cell r="E225" t="str">
            <v>Þvottaefni, duft</v>
          </cell>
          <cell r="F225" t="str">
            <v xml:space="preserve">Tvättmedel, pulver </v>
          </cell>
          <cell r="G225" t="str">
            <v>Pyykinpesuaineet (jauhemaiset)</v>
          </cell>
        </row>
        <row r="226">
          <cell r="B226" t="str">
            <v>Frostvæske</v>
          </cell>
          <cell r="C226" t="str">
            <v>Anti freeze agent</v>
          </cell>
          <cell r="E226" t="str">
            <v>Frostlögur</v>
          </cell>
          <cell r="F226" t="str">
            <v>Antifrysvätska</v>
          </cell>
        </row>
        <row r="227">
          <cell r="B227" t="str">
            <v>Andet</v>
          </cell>
          <cell r="C227" t="str">
            <v>Other</v>
          </cell>
          <cell r="E227" t="str">
            <v>Annað</v>
          </cell>
          <cell r="F227" t="str">
            <v>Övrigt</v>
          </cell>
        </row>
        <row r="228">
          <cell r="B228" t="str">
            <v>O1</v>
          </cell>
          <cell r="C228" t="str">
            <v>R1</v>
          </cell>
          <cell r="D228" t="str">
            <v>O1</v>
          </cell>
          <cell r="E228" t="str">
            <v>O1</v>
          </cell>
          <cell r="F228" t="str">
            <v>O1</v>
          </cell>
          <cell r="G228" t="str">
            <v>O1</v>
          </cell>
        </row>
        <row r="229">
          <cell r="B229" t="str">
            <v>Beskrivelse af virksomhed og tjeneste</v>
          </cell>
          <cell r="C229" t="str">
            <v>Description of company and service</v>
          </cell>
          <cell r="D229" t="str">
            <v>Beskrivelse av bedrift og tjeneste</v>
          </cell>
          <cell r="E229" t="str">
            <v>Lýsing á fyrirtæki og þjónustu</v>
          </cell>
          <cell r="F229" t="str">
            <v>Beskrivning av företag och tjänst</v>
          </cell>
          <cell r="G229" t="str">
            <v>Yrityksen ja palvelun kuvaus</v>
          </cell>
        </row>
        <row r="230">
          <cell r="B230" t="str">
            <v>O2</v>
          </cell>
          <cell r="C230" t="str">
            <v>R2</v>
          </cell>
          <cell r="D230" t="str">
            <v>O2</v>
          </cell>
          <cell r="E230" t="str">
            <v>O2</v>
          </cell>
          <cell r="F230" t="str">
            <v>O2</v>
          </cell>
          <cell r="G230" t="str">
            <v>O2</v>
          </cell>
        </row>
        <row r="231">
          <cell r="B231" t="str">
            <v>Rengjorte kvadratmeter</v>
          </cell>
          <cell r="C231" t="str">
            <v>Cleaning area</v>
          </cell>
          <cell r="D231" t="str">
            <v>Rengjorte kvadratmeter</v>
          </cell>
          <cell r="E231" t="str">
            <v>Þrifnir fermetrar</v>
          </cell>
          <cell r="F231" t="str">
            <v>Städade kvadratmeter</v>
          </cell>
          <cell r="G231" t="str">
            <v>Siivotut neliömetrit</v>
          </cell>
        </row>
        <row r="232">
          <cell r="B232" t="str">
            <v>O3</v>
          </cell>
          <cell r="C232" t="str">
            <v>R3</v>
          </cell>
          <cell r="D232" t="str">
            <v>O3</v>
          </cell>
          <cell r="E232" t="str">
            <v>O3</v>
          </cell>
          <cell r="F232" t="str">
            <v>O3</v>
          </cell>
          <cell r="G232" t="str">
            <v>O3</v>
          </cell>
        </row>
        <row r="233">
          <cell r="B233" t="str">
            <v>Information om kemikalier</v>
          </cell>
          <cell r="C233" t="str">
            <v>Information concerning chemicals</v>
          </cell>
          <cell r="D233" t="str">
            <v>Informasjon om kemikalier</v>
          </cell>
          <cell r="E233" t="str">
            <v>Upplýsingar um efnavöru</v>
          </cell>
          <cell r="F233" t="str">
            <v>Information om kemikalier</v>
          </cell>
          <cell r="G233" t="str">
            <v>Kemikaalien tiedot</v>
          </cell>
        </row>
        <row r="234">
          <cell r="B234" t="str">
            <v>Hvis de angivne kemikalier er i pulverform, angiv da mængden i kg. Hvis de er flydende, angives mængden i liter. Beregningsarket tager selv højde for konverteringen i beregningen.</v>
          </cell>
          <cell r="C234" t="str">
            <v>If the chemicals are powders, please state the amount in kilograms. If they are liquids, state the amount in litres. The calculation sheet will take the conversion into account in the calculations.</v>
          </cell>
          <cell r="D234" t="str">
            <v xml:space="preserve">Hvis de angitte kjemikalier er I pulverform, angi da mengden i kg. Hvis de er flytende, angis mengden i liter. Regnearket tar selv høyde for omregningen. </v>
          </cell>
          <cell r="E234" t="str">
            <v>Ef efnin eru í duftformi, vinsamlegast settu inn magnið í kg. Ef efnið er fljótandi, settu inn magnið í lítrum. Töflureiknirinn mun taka tillit til þessa í útreikningum.</v>
          </cell>
          <cell r="F234" t="str">
            <v xml:space="preserve">Om kemikalien är i pulverform, ange mängden i kilo. Om den är flytandeform, ange mängden i liter. Beräkningsarket kommer att göra de nödvändiga omräkningarna. </v>
          </cell>
          <cell r="G234" t="str">
            <v xml:space="preserve">Jos kemikaali on jauhemuodossa, niin ilmoita määrä kiloissa (kg). Jos kemikaali on nestemuodossa,  niin ilmoita määrä litroissa (l). Laskentataulukko tekee tarvittavat laskutoimitukset. </v>
          </cell>
        </row>
        <row r="235">
          <cell r="B235" t="str">
            <v>Vinduespudsemiddel</v>
          </cell>
          <cell r="C235" t="str">
            <v>Cleaners for windows</v>
          </cell>
          <cell r="D235" t="str">
            <v>Vindusvaskemiddel</v>
          </cell>
          <cell r="E235" t="str">
            <v>Gluggaþvottur</v>
          </cell>
          <cell r="F235" t="str">
            <v>Fönsterputsmedel</v>
          </cell>
          <cell r="G235" t="str">
            <v>Ikkunanpesuaineet</v>
          </cell>
        </row>
        <row r="236">
          <cell r="B236" t="str">
            <v>Opdateret</v>
          </cell>
          <cell r="C236" t="str">
            <v>Updated</v>
          </cell>
          <cell r="D236" t="str">
            <v>Oppdatert</v>
          </cell>
          <cell r="E236" t="str">
            <v>Uppfært</v>
          </cell>
          <cell r="F236" t="str">
            <v>Uppdaterad</v>
          </cell>
          <cell r="G236" t="str">
            <v>Päivitetty</v>
          </cell>
        </row>
        <row r="237">
          <cell r="B237" t="str">
            <v>Produkttype</v>
          </cell>
          <cell r="C237" t="str">
            <v>Product type</v>
          </cell>
          <cell r="E237" t="str">
            <v>Tegund vöru</v>
          </cell>
          <cell r="F237" t="str">
            <v>Produkttyp</v>
          </cell>
        </row>
        <row r="238">
          <cell r="C238"/>
        </row>
        <row r="239">
          <cell r="C239"/>
        </row>
        <row r="240">
          <cell r="C240"/>
        </row>
        <row r="241">
          <cell r="C241"/>
        </row>
        <row r="242">
          <cell r="C242"/>
        </row>
        <row r="243">
          <cell r="C243"/>
        </row>
        <row r="244">
          <cell r="C244"/>
        </row>
        <row r="245">
          <cell r="C245"/>
        </row>
        <row r="246">
          <cell r="C246"/>
        </row>
      </sheetData>
      <sheetData sheetId="8"/>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913CBA-EADD-42A8-B802-98DC5765282A}" name="ConvertionTable" displayName="ConvertionTable" ref="F10:I13" headerRowDxfId="10" dataDxfId="9" totalsRowDxfId="8">
  <autoFilter ref="F10:I13" xr:uid="{BC913CBA-EADD-42A8-B802-98DC5765282A}">
    <filterColumn colId="0" hiddenButton="1"/>
    <filterColumn colId="1" hiddenButton="1"/>
    <filterColumn colId="2" hiddenButton="1"/>
    <filterColumn colId="3" hiddenButton="1"/>
  </autoFilter>
  <tableColumns count="4">
    <tableColumn id="1" xr3:uid="{D3A13358-F1BF-4810-9A57-1C54B4794912}" name="Unit" totalsRowLabel="Total" dataDxfId="7" totalsRowDxfId="6"/>
    <tableColumn id="2" xr3:uid="{D4564004-90F6-4F99-B2D1-D37497EC829C}" name="Convertion to Liters" dataDxfId="5" totalsRowDxfId="4"/>
    <tableColumn id="3" xr3:uid="{8689C347-2A01-4328-B7A0-E2E3FFB72F29}" name="Convertion to Milliliters" dataDxfId="3" totalsRowDxfId="2"/>
    <tableColumn id="4" xr3:uid="{483AF2D9-0B81-4F1B-A851-2F5C3825A2D8}" name="Convertion to Microliters" totalsRowFunction="sum" dataDxfId="1" totalsRowDxfId="0"/>
  </tableColumns>
  <tableStyleInfo name="TableStyleMedium1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E68892-65E9-452D-91F1-46DBEC7F3CF7}" name="Table1" displayName="Table1" ref="B3:E9" totalsRowShown="0">
  <autoFilter ref="B3:E9" xr:uid="{33E68892-65E9-452D-91F1-46DBEC7F3CF7}"/>
  <sortState xmlns:xlrd2="http://schemas.microsoft.com/office/spreadsheetml/2017/richdata2" ref="B4:E9">
    <sortCondition ref="B3:B9"/>
  </sortState>
  <tableColumns count="4">
    <tableColumn id="1" xr3:uid="{5E3948EE-5A1F-4E81-A29D-D523B4066CB6}" name="Definition"/>
    <tableColumn id="2" xr3:uid="{45198461-2631-4A27-8B67-7861A7EA8A94}" name="Values">
      <calculatedColumnFormula array="1">IFERROR(INDIRECT(Table1[[#This Row],[Definition]]), "Error")</calculatedColumnFormula>
    </tableColumn>
    <tableColumn id="3" xr3:uid="{D1AE326F-4EE0-49B9-9CA5-E465B95760BA}" name="Scope"/>
    <tableColumn id="4" xr3:uid="{CBA72104-D60C-45E7-B437-3F21B24533F4}"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CDA9BC-6974-4535-9266-D33A2E64BE1A}" name="Table2" displayName="Table2" ref="G3:J7" totalsRowShown="0">
  <autoFilter ref="G3:J7" xr:uid="{81CDA9BC-6974-4535-9266-D33A2E64BE1A}"/>
  <tableColumns count="4">
    <tableColumn id="1" xr3:uid="{B61EE042-F337-4E4A-821E-E113F771753E}" name="Variables"/>
    <tableColumn id="2" xr3:uid="{1E642954-9A1E-4992-97B8-E0F18F080D1D}" name="Values"/>
    <tableColumn id="3" xr3:uid="{90C23F30-C55F-4E52-93B1-68F4584F768A}" name="Scope"/>
    <tableColumn id="5" xr3:uid="{4E49794B-855F-4908-B907-EC905DAC4E46}" name="Descriptio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Miljømærkning Danmark">
      <a:dk1>
        <a:sysClr val="windowText" lastClr="000000"/>
      </a:dk1>
      <a:lt1>
        <a:sysClr val="window" lastClr="FFFFFF"/>
      </a:lt1>
      <a:dk2>
        <a:srgbClr val="65665C"/>
      </a:dk2>
      <a:lt2>
        <a:srgbClr val="CEB888"/>
      </a:lt2>
      <a:accent1>
        <a:srgbClr val="78BE20"/>
      </a:accent1>
      <a:accent2>
        <a:srgbClr val="B7DD79"/>
      </a:accent2>
      <a:accent3>
        <a:srgbClr val="003057"/>
      </a:accent3>
      <a:accent4>
        <a:srgbClr val="007398"/>
      </a:accent4>
      <a:accent5>
        <a:srgbClr val="E0004D"/>
      </a:accent5>
      <a:accent6>
        <a:srgbClr val="FFC845"/>
      </a:accent6>
      <a:hlink>
        <a:srgbClr val="000000"/>
      </a:hlink>
      <a:folHlink>
        <a:srgbClr val="00000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e)%20Ecolabelled%20products%20and%20services%20(P6)" TargetMode="External"/><Relationship Id="rId13" Type="http://schemas.openxmlformats.org/officeDocument/2006/relationships/hyperlink" Target="http://www.ust.is/einstaklingar/umhverfismerki/svanurinn/" TargetMode="External"/><Relationship Id="rId3"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2%20Checklist%20and%20calculations" TargetMode="External"/><Relationship Id="rId7"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c)%20Transportation%20(O11-O12,%20P3-P4)" TargetMode="External"/><Relationship Id="rId12" Type="http://schemas.openxmlformats.org/officeDocument/2006/relationships/hyperlink" Target="mailto:ansokan@svanen.se" TargetMode="External"/><Relationship Id="rId17" Type="http://schemas.openxmlformats.org/officeDocument/2006/relationships/drawing" Target="../drawings/drawing1.xml"/><Relationship Id="rId2"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1%20Application%20forms" TargetMode="External"/><Relationship Id="rId16" Type="http://schemas.openxmlformats.org/officeDocument/2006/relationships/printerSettings" Target="../printerSettings/printerSettings1.bin"/><Relationship Id="rId1" Type="http://schemas.openxmlformats.org/officeDocument/2006/relationships/hyperlink" Target="mailto:application@ecolabel.dk" TargetMode="External"/><Relationship Id="rId6"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b)%20Chemicals%20(O3-O10,%20P1-P2)" TargetMode="External"/><Relationship Id="rId11" Type="http://schemas.openxmlformats.org/officeDocument/2006/relationships/hyperlink" Target="mailto:info@svanemerket.no" TargetMode="External"/><Relationship Id="rId5"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a)%20m2%20cleaning%20(O2)" TargetMode="External"/><Relationship Id="rId15"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d)%20Consumption%20of%20bags%20(P5)" TargetMode="External"/><Relationship Id="rId10"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g)%20Ethical%20requirements%20(O18-O22)" TargetMode="External"/><Relationship Id="rId4"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 TargetMode="External"/><Relationship Id="rId9"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f)%20Cleaning%20quality%20(O14-O17)" TargetMode="External"/><Relationship Id="rId14" Type="http://schemas.openxmlformats.org/officeDocument/2006/relationships/hyperlink" Target="mailto:joutsen@ecolabel.f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K24"/>
  <sheetViews>
    <sheetView zoomScale="99" zoomScaleNormal="80" workbookViewId="0">
      <selection activeCell="G15" sqref="G15"/>
    </sheetView>
  </sheetViews>
  <sheetFormatPr defaultColWidth="0" defaultRowHeight="12.5" zeroHeight="1" x14ac:dyDescent="0.25"/>
  <cols>
    <col min="1" max="1" width="2.58203125" style="10" customWidth="1"/>
    <col min="2" max="6" width="23.25" style="10" customWidth="1"/>
    <col min="7" max="7" width="14.5" style="10" customWidth="1"/>
    <col min="8" max="9" width="9" style="10" customWidth="1"/>
    <col min="10" max="10" width="9.25" style="10" customWidth="1"/>
    <col min="11" max="11" width="9" style="10" customWidth="1"/>
    <col min="12" max="16384" width="9" style="10" hidden="1"/>
  </cols>
  <sheetData>
    <row r="1" spans="2:10" x14ac:dyDescent="0.25"/>
    <row r="2" spans="2:10" x14ac:dyDescent="0.25">
      <c r="E2" s="14"/>
      <c r="F2" s="15" t="s">
        <v>0</v>
      </c>
      <c r="G2" s="16" t="s">
        <v>1</v>
      </c>
    </row>
    <row r="3" spans="2:10" s="75" customFormat="1" x14ac:dyDescent="0.25">
      <c r="F3" s="76"/>
      <c r="G3" s="77"/>
    </row>
    <row r="4" spans="2:10" s="75" customFormat="1" ht="22.5" x14ac:dyDescent="0.45">
      <c r="B4" s="78" t="str">
        <f>+HLOOKUP(InputLanguage,Language!$B:$G,2,FALSE)</f>
        <v>Nordic Ecolabelling of cleaning services, Gen. 4</v>
      </c>
      <c r="F4" s="185" t="str">
        <f>+HLOOKUP(InputLanguage,Language!$B:$G,236,FALSE)&amp;":"</f>
        <v>Updated:</v>
      </c>
      <c r="G4" s="187">
        <v>42815</v>
      </c>
    </row>
    <row r="5" spans="2:10" s="75" customFormat="1" x14ac:dyDescent="0.25">
      <c r="B5" s="79" t="str">
        <f>+HLOOKUP(InputLanguage,Language!$B:$G,32,FALSE)</f>
        <v>- Introduction</v>
      </c>
    </row>
    <row r="6" spans="2:10" s="75" customFormat="1" ht="221.25" customHeight="1" x14ac:dyDescent="0.25">
      <c r="F6" s="186"/>
    </row>
    <row r="7" spans="2:10" ht="107.25" customHeight="1" x14ac:dyDescent="0.25">
      <c r="B7" s="247" t="str">
        <f>+HLOOKUP(InputLanguage,Language!$B:$G,33,FALSE)</f>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
      <c r="C7" s="248"/>
      <c r="D7" s="248"/>
      <c r="E7" s="248"/>
      <c r="F7" s="248"/>
      <c r="G7" s="248"/>
      <c r="H7" s="248"/>
      <c r="I7" s="248"/>
      <c r="J7" s="248"/>
    </row>
    <row r="8" spans="2:10" s="75" customFormat="1" x14ac:dyDescent="0.25">
      <c r="B8" s="79" t="str">
        <f>+HLOOKUP(InputLanguage,Language!$B:$G,58,FALSE)</f>
        <v>Denmark:</v>
      </c>
      <c r="C8" s="79" t="str">
        <f>+HLOOKUP(InputLanguage,Language!$B:$G,59,FALSE)</f>
        <v>Iceland:</v>
      </c>
      <c r="D8" s="79" t="str">
        <f>+HLOOKUP(InputLanguage,Language!$B:$G,60,FALSE)</f>
        <v>Finland:</v>
      </c>
      <c r="E8" s="79" t="str">
        <f>+HLOOKUP(InputLanguage,Language!$B:$G,61,FALSE)</f>
        <v>Norway:</v>
      </c>
      <c r="F8" s="79" t="str">
        <f>+HLOOKUP(InputLanguage,Language!$B:$G,62,FALSE)</f>
        <v>Sweden:</v>
      </c>
    </row>
    <row r="9" spans="2:10" s="75" customFormat="1" ht="14" x14ac:dyDescent="0.3">
      <c r="B9" s="80" t="s">
        <v>2</v>
      </c>
      <c r="C9" s="81" t="s">
        <v>3</v>
      </c>
      <c r="D9" s="82" t="s">
        <v>4</v>
      </c>
      <c r="E9" s="81" t="s">
        <v>5</v>
      </c>
      <c r="F9" s="81" t="s">
        <v>6</v>
      </c>
    </row>
    <row r="10" spans="2:10" s="75" customFormat="1" ht="14" x14ac:dyDescent="0.3">
      <c r="B10" s="83"/>
      <c r="C10" s="79"/>
      <c r="D10" s="79"/>
      <c r="E10" s="79"/>
      <c r="F10" s="79"/>
    </row>
    <row r="11" spans="2:10" s="75" customFormat="1" ht="14" x14ac:dyDescent="0.3">
      <c r="B11" s="80"/>
      <c r="C11" s="79"/>
      <c r="D11" s="79"/>
      <c r="E11" s="79"/>
      <c r="F11" s="79"/>
    </row>
    <row r="12" spans="2:10" s="75" customFormat="1" ht="13.5" thickBot="1" x14ac:dyDescent="0.35">
      <c r="B12" s="84" t="str">
        <f>+HLOOKUP(InputLanguage,Language!$B:$G,91,FALSE)</f>
        <v>Folder name and link</v>
      </c>
      <c r="C12" s="79"/>
      <c r="D12" s="84" t="str">
        <f>+HLOOKUP(InputLanguage,Language!$B:$G,92,FALSE)</f>
        <v>Folder description</v>
      </c>
    </row>
    <row r="13" spans="2:10" s="75" customFormat="1" ht="30" customHeight="1" thickBot="1" x14ac:dyDescent="0.35">
      <c r="B13" s="245" t="str">
        <f>+HLOOKUP(InputLanguage,Language!$B:$G,63,FALSE)</f>
        <v>01 Application forms</v>
      </c>
      <c r="C13" s="246"/>
      <c r="D13" s="242" t="str">
        <f>+HLOOKUP(InputLanguage,Language!$B:$G,64,FALSE)</f>
        <v>Contains the application form to be filled in, printed out, signed and uploaded to the folder again.</v>
      </c>
      <c r="E13" s="243"/>
      <c r="F13" s="244"/>
      <c r="G13" s="85"/>
      <c r="H13" s="85"/>
      <c r="I13" s="85"/>
      <c r="J13" s="85"/>
    </row>
    <row r="14" spans="2:10" s="75" customFormat="1" ht="30" customHeight="1" thickBot="1" x14ac:dyDescent="0.3">
      <c r="B14" s="245" t="str">
        <f>+HLOOKUP(InputLanguage,Language!$B:$G,65,FALSE)</f>
        <v>02 Checklists and calculations</v>
      </c>
      <c r="C14" s="246"/>
      <c r="D14" s="239" t="str">
        <f>+HLOOKUP(InputLanguage,Language!$B:$G,66,FALSE)</f>
        <v>Where you will find this spreadsheet to be filled in. Dine ovrige beregninger og anden dokumentation lægges i mappe 03.</v>
      </c>
      <c r="E14" s="240"/>
      <c r="F14" s="241"/>
    </row>
    <row r="15" spans="2:10" s="75" customFormat="1" ht="30" customHeight="1" thickBot="1" x14ac:dyDescent="0.3">
      <c r="B15" s="245" t="str">
        <f>+HLOOKUP(InputLanguage,Language!$B:$G,67,FALSE)</f>
        <v>03 Documentation</v>
      </c>
      <c r="C15" s="246"/>
      <c r="D15" s="239" t="str">
        <f>+HLOOKUP(InputLanguage,Language!$B:$G,68,FALSE)</f>
        <v>Where all relevant documentation is uploaded in the sub-folder structure:</v>
      </c>
      <c r="E15" s="240"/>
      <c r="F15" s="241"/>
    </row>
    <row r="16" spans="2:10" s="75" customFormat="1" ht="30" customHeight="1" thickBot="1" x14ac:dyDescent="0.3">
      <c r="B16" s="245" t="str">
        <f>+HLOOKUP(InputLanguage,Language!$B:$G,69,FALSE)</f>
        <v>a) m2 cleaning</v>
      </c>
      <c r="C16" s="246"/>
      <c r="D16" s="239" t="str">
        <f>+HLOOKUP(InputLanguage,Language!$B:$G,70,FALSE)</f>
        <v>For documentation related to the calculation of annually cleaned area (normal cleaning)</v>
      </c>
      <c r="E16" s="240"/>
      <c r="F16" s="241"/>
    </row>
    <row r="17" spans="2:6" s="75" customFormat="1" ht="30" customHeight="1" thickBot="1" x14ac:dyDescent="0.3">
      <c r="B17" s="245" t="str">
        <f>HLOOKUP(InputLanguage,Language!$B:$G,71,FALSE)</f>
        <v>b) Chemicals</v>
      </c>
      <c r="C17" s="246"/>
      <c r="D17" s="239" t="str">
        <f>+HLOOKUP(InputLanguage,Language!$B:$G,72,FALSE)</f>
        <v>For documentation related to the use of chemicals</v>
      </c>
      <c r="E17" s="240"/>
      <c r="F17" s="241"/>
    </row>
    <row r="18" spans="2:6" s="75" customFormat="1" ht="30" customHeight="1" thickBot="1" x14ac:dyDescent="0.3">
      <c r="B18" s="245" t="str">
        <f>+HLOOKUP(InputLanguage,Language!$B:$G,73,FALSE)</f>
        <v>c) Transportation</v>
      </c>
      <c r="C18" s="246"/>
      <c r="D18" s="239" t="str">
        <f>+HLOOKUP(InputLanguage,Language!$B:$G,74,FALSE)</f>
        <v>For documentation related to vehicles and fuel consumption</v>
      </c>
      <c r="E18" s="240"/>
      <c r="F18" s="241"/>
    </row>
    <row r="19" spans="2:6" s="75" customFormat="1" ht="30" customHeight="1" thickBot="1" x14ac:dyDescent="0.3">
      <c r="B19" s="245" t="str">
        <f>+HLOOKUP(InputLanguage,Language!$B:$G,75,FALSE)</f>
        <v>d) Consumption of bags</v>
      </c>
      <c r="C19" s="246"/>
      <c r="D19" s="239" t="str">
        <f>+HLOOKUP(InputLanguage,Language!$B:$G,76,FALSE)</f>
        <v>For documentation and calculations related to the use of waste bags.</v>
      </c>
      <c r="E19" s="240"/>
      <c r="F19" s="241"/>
    </row>
    <row r="20" spans="2:6" s="75" customFormat="1" ht="30" customHeight="1" thickBot="1" x14ac:dyDescent="0.3">
      <c r="B20" s="245" t="str">
        <f>HLOOKUP(InputLanguage,Language!$B:$G,77,FALSE)</f>
        <v>e) Ecolabelled products and services</v>
      </c>
      <c r="C20" s="246"/>
      <c r="D20" s="239" t="str">
        <f>+HLOOKUP(InputLanguage,Language!$B:$G,78,FALSE)</f>
        <v>For documentation and calculations related to tho purchasing of ecolabelled products and services to obtain points.</v>
      </c>
      <c r="E20" s="240"/>
      <c r="F20" s="241"/>
    </row>
    <row r="21" spans="2:6" s="75" customFormat="1" ht="30" customHeight="1" thickBot="1" x14ac:dyDescent="0.3">
      <c r="B21" s="245" t="str">
        <f>HLOOKUP(InputLanguage,Language!$B:$G,81,FALSE)</f>
        <v>f) Cleaning quality</v>
      </c>
      <c r="C21" s="246"/>
      <c r="D21" s="239" t="str">
        <f>+HLOOKUP(InputLanguage,Language!$B:$G,82,FALSE)</f>
        <v>For documentation in relation to written work instructions and follow up on cleaning quality.</v>
      </c>
      <c r="E21" s="240"/>
      <c r="F21" s="241"/>
    </row>
    <row r="22" spans="2:6" s="75" customFormat="1" ht="30" customHeight="1" x14ac:dyDescent="0.25">
      <c r="B22" s="245" t="str">
        <f>HLOOKUP(InputLanguage,Language!$B:$G,85,FALSE)</f>
        <v>g) Ethical requirements</v>
      </c>
      <c r="C22" s="246"/>
      <c r="D22" s="239" t="str">
        <f>+HLOOKUP(InputLanguage,Language!$B:$G,86,FALSE)</f>
        <v>For documentation related to the applicant's compliance with the ethical requirements.</v>
      </c>
      <c r="E22" s="240"/>
      <c r="F22" s="241"/>
    </row>
    <row r="23" spans="2:6" s="75" customFormat="1" x14ac:dyDescent="0.25"/>
    <row r="24" spans="2:6" s="75" customFormat="1" x14ac:dyDescent="0.25"/>
  </sheetData>
  <sheetProtection sheet="1" objects="1" scenarios="1"/>
  <dataConsolidate function="max"/>
  <mergeCells count="21">
    <mergeCell ref="B7:J7"/>
    <mergeCell ref="B13:C13"/>
    <mergeCell ref="B14:C14"/>
    <mergeCell ref="B15:C15"/>
    <mergeCell ref="B21:C21"/>
    <mergeCell ref="D18:F18"/>
    <mergeCell ref="D19:F19"/>
    <mergeCell ref="D20:F20"/>
    <mergeCell ref="D21:F21"/>
    <mergeCell ref="B22:C22"/>
    <mergeCell ref="B16:C16"/>
    <mergeCell ref="B17:C17"/>
    <mergeCell ref="B18:C18"/>
    <mergeCell ref="B19:C19"/>
    <mergeCell ref="B20:C20"/>
    <mergeCell ref="D22:F22"/>
    <mergeCell ref="D13:F13"/>
    <mergeCell ref="D14:F14"/>
    <mergeCell ref="D15:F15"/>
    <mergeCell ref="D16:F16"/>
    <mergeCell ref="D17:F17"/>
  </mergeCells>
  <dataValidations count="1">
    <dataValidation showInputMessage="1" showErrorMessage="1" sqref="G3" xr:uid="{00000000-0002-0000-0000-000000000000}"/>
  </dataValidations>
  <hyperlinks>
    <hyperlink ref="B9" r:id="rId1" xr:uid="{00000000-0004-0000-0000-000000000000}"/>
    <hyperlink ref="B13:C13" r:id="rId2" display="..\01 Application forms" xr:uid="{00000000-0004-0000-0000-000001000000}"/>
    <hyperlink ref="B14:C14" r:id="rId3" display="..\02 Checklist and calculations" xr:uid="{00000000-0004-0000-0000-000002000000}"/>
    <hyperlink ref="B15:C15" r:id="rId4" display="..\03 Documentation" xr:uid="{00000000-0004-0000-0000-000003000000}"/>
    <hyperlink ref="B16:C16" r:id="rId5" display="..\03 Documentation\a) m2 cleaning (O2)" xr:uid="{00000000-0004-0000-0000-000004000000}"/>
    <hyperlink ref="B17:C17" r:id="rId6" display="..\03 Documentation\b) Chemicals (O3-O10, P1-P2)" xr:uid="{00000000-0004-0000-0000-000005000000}"/>
    <hyperlink ref="B18:C18" r:id="rId7" display="..\03 Documentation\c) Transportation (O11-O12, P3-P4)" xr:uid="{00000000-0004-0000-0000-000006000000}"/>
    <hyperlink ref="B20:C20" r:id="rId8" display="..\03 Documentation\e) Ecolabelled products and services (P6)" xr:uid="{00000000-0004-0000-0000-000007000000}"/>
    <hyperlink ref="B21:C21" r:id="rId9" display="..\03 Documentation\f) Cleaning quality (O14-O17)" xr:uid="{00000000-0004-0000-0000-000008000000}"/>
    <hyperlink ref="B22:C22" r:id="rId10" display="..\03 Documentation\g) Ethical requirements (O18-O22)" xr:uid="{00000000-0004-0000-0000-000009000000}"/>
    <hyperlink ref="E9" r:id="rId11" xr:uid="{00000000-0004-0000-0000-00000A000000}"/>
    <hyperlink ref="F9" r:id="rId12" xr:uid="{00000000-0004-0000-0000-00000B000000}"/>
    <hyperlink ref="C9" r:id="rId13" xr:uid="{00000000-0004-0000-0000-00000C000000}"/>
    <hyperlink ref="D9" r:id="rId14" xr:uid="{00000000-0004-0000-0000-00000D000000}"/>
    <hyperlink ref="B19:C19" r:id="rId15" display="..\03 Documentation\d) Consumption of bags (P5)" xr:uid="{00000000-0004-0000-0000-00000E000000}"/>
  </hyperlinks>
  <pageMargins left="0.70866141732283472" right="0.70866141732283472" top="0.74803149606299213" bottom="0.74803149606299213" header="0.31496062992125984" footer="0.31496062992125984"/>
  <pageSetup paperSize="9" scale="50" orientation="portrait" verticalDpi="0" r:id="rId16"/>
  <drawing r:id="rId17"/>
  <extLst>
    <ext xmlns:x14="http://schemas.microsoft.com/office/spreadsheetml/2009/9/main" uri="{CCE6A557-97BC-4b89-ADB6-D9C93CAAB3DF}">
      <x14:dataValidations xmlns:xm="http://schemas.microsoft.com/office/excel/2006/main" count="1">
        <x14:dataValidation type="list" showInputMessage="1" showErrorMessage="1" errorTitle="ERROR: Validation error" error="Please select from the list" promptTitle="Select language" xr:uid="{00000000-0002-0000-0000-000001000000}">
          <x14:formula1>
            <xm:f>Language!$B$1:$G$1</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outlinePr summaryBelow="0" summaryRight="0"/>
    <pageSetUpPr fitToPage="1"/>
  </sheetPr>
  <dimension ref="A1:M144"/>
  <sheetViews>
    <sheetView tabSelected="1" topLeftCell="A62" zoomScaleNormal="100" workbookViewId="0">
      <selection activeCell="B20" sqref="B20"/>
    </sheetView>
  </sheetViews>
  <sheetFormatPr defaultColWidth="2.08203125" defaultRowHeight="12.5" zeroHeight="1" outlineLevelRow="1" x14ac:dyDescent="0.25"/>
  <cols>
    <col min="1" max="1" width="4.25" style="79" customWidth="1"/>
    <col min="2" max="2" width="9" style="79" customWidth="1"/>
    <col min="3" max="3" width="14.83203125" style="79" customWidth="1"/>
    <col min="4" max="4" width="19.33203125" style="79" customWidth="1"/>
    <col min="5" max="5" width="17.5" style="79" customWidth="1"/>
    <col min="6" max="6" width="18.5" style="79" customWidth="1"/>
    <col min="7" max="7" width="18.33203125" style="79" customWidth="1"/>
    <col min="8" max="9" width="20.25" style="79" customWidth="1"/>
    <col min="10" max="10" width="1.25" style="79" customWidth="1"/>
    <col min="11" max="11" width="9.5" style="79" customWidth="1"/>
    <col min="12" max="12" width="7.5" style="79" customWidth="1"/>
    <col min="13" max="16381" width="5.58203125" style="79" customWidth="1"/>
    <col min="16382" max="16382" width="3.33203125" style="79" customWidth="1"/>
    <col min="16383" max="16383" width="5.58203125" style="79" customWidth="1"/>
    <col min="16384" max="16384" width="2.08203125" style="79" customWidth="1"/>
  </cols>
  <sheetData>
    <row r="1" spans="1:13" s="14" customFormat="1" x14ac:dyDescent="0.25">
      <c r="A1" s="79"/>
      <c r="B1" s="79"/>
      <c r="C1" s="79"/>
      <c r="D1" s="79"/>
      <c r="E1" s="79"/>
      <c r="F1" s="79"/>
      <c r="G1" s="79"/>
      <c r="H1" s="79"/>
      <c r="I1" s="79"/>
      <c r="J1" s="79"/>
      <c r="K1" s="79"/>
      <c r="L1" s="79"/>
      <c r="M1" s="79"/>
    </row>
    <row r="2" spans="1:13" s="14" customFormat="1" x14ac:dyDescent="0.25">
      <c r="A2" s="79"/>
      <c r="B2" s="79"/>
      <c r="C2" s="79"/>
      <c r="D2" s="79"/>
      <c r="E2" s="79"/>
      <c r="F2" s="86" t="s">
        <v>7</v>
      </c>
      <c r="G2" s="87" t="str">
        <f>+InputLanguage</f>
        <v xml:space="preserve">English </v>
      </c>
      <c r="H2" s="79"/>
      <c r="I2" s="79"/>
      <c r="J2" s="79"/>
      <c r="K2" s="79"/>
      <c r="L2" s="79"/>
      <c r="M2" s="79"/>
    </row>
    <row r="3" spans="1:13" s="14" customFormat="1" x14ac:dyDescent="0.25">
      <c r="A3" s="79"/>
      <c r="B3" s="79" t="str">
        <f>+HLOOKUP(InputLanguage,LookupList,2,FALSE)</f>
        <v>Nordic Ecolabelling of cleaning services, Gen. 4</v>
      </c>
      <c r="C3" s="79"/>
      <c r="D3" s="79"/>
      <c r="E3" s="79"/>
      <c r="F3" s="79"/>
      <c r="G3" s="79"/>
      <c r="H3" s="79"/>
      <c r="I3" s="79"/>
      <c r="J3" s="79"/>
      <c r="K3" s="79"/>
      <c r="L3" s="79"/>
      <c r="M3" s="79"/>
    </row>
    <row r="4" spans="1:13" s="14" customFormat="1" ht="22.5" x14ac:dyDescent="0.45">
      <c r="A4" s="79"/>
      <c r="B4" s="78" t="str">
        <f>+HLOOKUP(InputLanguage,LookupList,2,FALSE)</f>
        <v>Nordic Ecolabelling of cleaning services, Gen. 4</v>
      </c>
      <c r="C4" s="79"/>
      <c r="D4" s="79"/>
      <c r="E4" s="79"/>
      <c r="F4" s="79"/>
      <c r="G4" s="79"/>
      <c r="H4" s="79"/>
      <c r="I4" s="79"/>
      <c r="J4" s="79"/>
      <c r="K4" s="79"/>
      <c r="L4" s="79"/>
      <c r="M4" s="79"/>
    </row>
    <row r="5" spans="1:13" s="14" customFormat="1" x14ac:dyDescent="0.25">
      <c r="A5" s="79"/>
      <c r="B5" s="79"/>
      <c r="C5" s="79"/>
      <c r="D5" s="79"/>
      <c r="E5" s="79"/>
      <c r="F5" s="79"/>
      <c r="G5" s="79"/>
      <c r="H5" s="79"/>
      <c r="I5" s="79"/>
      <c r="J5" s="79"/>
      <c r="K5" s="79"/>
      <c r="L5" s="79"/>
      <c r="M5" s="79"/>
    </row>
    <row r="6" spans="1:13" s="14" customFormat="1" x14ac:dyDescent="0.25">
      <c r="A6" s="79"/>
      <c r="B6" s="79"/>
      <c r="C6" s="79"/>
      <c r="D6" s="79"/>
      <c r="E6" s="79"/>
      <c r="F6" s="79"/>
      <c r="G6" s="79"/>
      <c r="H6" s="79"/>
      <c r="I6" s="79"/>
      <c r="J6" s="79"/>
      <c r="K6" s="79"/>
      <c r="L6" s="79"/>
      <c r="M6" s="79"/>
    </row>
    <row r="7" spans="1:13" s="14" customFormat="1" ht="14" x14ac:dyDescent="0.25">
      <c r="A7" s="79"/>
      <c r="B7" s="273" t="str">
        <f>+HLOOKUP(InputLanguage,LookupList,35,FALSE)&amp;":"</f>
        <v>Company name:</v>
      </c>
      <c r="C7" s="274"/>
      <c r="D7" s="266"/>
      <c r="E7" s="266"/>
      <c r="F7" s="266"/>
      <c r="G7" s="266"/>
      <c r="H7" s="266"/>
      <c r="I7" s="266"/>
      <c r="J7" s="79"/>
      <c r="K7" s="79"/>
      <c r="L7" s="79"/>
      <c r="M7" s="79"/>
    </row>
    <row r="8" spans="1:13" s="14" customFormat="1" x14ac:dyDescent="0.25">
      <c r="A8" s="79"/>
      <c r="B8" s="79"/>
      <c r="C8" s="79"/>
      <c r="J8" s="79"/>
      <c r="K8" s="79"/>
      <c r="L8" s="91" t="s">
        <v>8</v>
      </c>
      <c r="M8" s="79"/>
    </row>
    <row r="9" spans="1:13" s="14" customFormat="1" ht="57" customHeight="1" x14ac:dyDescent="0.25">
      <c r="A9" s="79"/>
      <c r="B9" s="273" t="str">
        <f>+HLOOKUP(InputLanguage,LookupList,206,FALSE)</f>
        <v>Service offered that is to be Nordic Ecolabelled:</v>
      </c>
      <c r="C9" s="274"/>
      <c r="D9" s="266"/>
      <c r="E9" s="266"/>
      <c r="F9" s="266"/>
      <c r="G9" s="266"/>
      <c r="H9" s="266"/>
      <c r="I9" s="266"/>
      <c r="J9" s="79"/>
      <c r="K9" s="79"/>
      <c r="L9" s="89"/>
      <c r="M9" s="79"/>
    </row>
    <row r="10" spans="1:13" s="14" customFormat="1" ht="7.5" customHeight="1" x14ac:dyDescent="0.25">
      <c r="A10" s="79"/>
      <c r="B10" s="79"/>
      <c r="C10" s="79"/>
      <c r="D10" s="79"/>
      <c r="E10" s="79"/>
      <c r="F10" s="79"/>
      <c r="G10" s="79"/>
      <c r="H10" s="79"/>
      <c r="I10" s="79"/>
      <c r="J10" s="79"/>
      <c r="K10" s="79"/>
      <c r="L10" s="89"/>
      <c r="M10" s="79"/>
    </row>
    <row r="11" spans="1:13" s="14" customFormat="1" x14ac:dyDescent="0.25">
      <c r="A11" s="79"/>
      <c r="B11" s="79"/>
      <c r="C11" s="79"/>
      <c r="D11" s="79"/>
      <c r="E11" s="79"/>
      <c r="F11" s="79"/>
      <c r="G11" s="86" t="str">
        <f>+HLOOKUP(InputLanguage,LookupList,39,FALSE)&amp;":"</f>
        <v>Ordinary cleaning:</v>
      </c>
      <c r="H11" s="86" t="str">
        <f>+HLOOKUP(InputLanguage,LookupList,40,FALSE)&amp;":"</f>
        <v>Window cleaning:</v>
      </c>
      <c r="I11" s="86"/>
      <c r="J11" s="79"/>
      <c r="K11" s="86"/>
      <c r="L11" s="90"/>
      <c r="M11" s="79"/>
    </row>
    <row r="12" spans="1:13" s="14" customFormat="1" ht="14" x14ac:dyDescent="0.3">
      <c r="A12" s="275" t="str">
        <f>+HLOOKUP(InputLanguage,LookupList,36,FALSE)&amp;":"</f>
        <v>Number of employees for the ecolabelled service (full-time equivalents):</v>
      </c>
      <c r="B12" s="276"/>
      <c r="C12" s="276"/>
      <c r="D12" s="276"/>
      <c r="E12" s="276"/>
      <c r="F12" s="276"/>
      <c r="G12" s="43"/>
      <c r="H12" s="44"/>
      <c r="I12" s="94" t="str">
        <f>+HLOOKUP(InputLanguage,LookupList,94,FALSE)&amp;":"</f>
        <v>Currency:</v>
      </c>
      <c r="J12" s="79"/>
      <c r="K12" s="79"/>
      <c r="L12" s="90"/>
      <c r="M12" s="79"/>
    </row>
    <row r="13" spans="1:13" s="14" customFormat="1" ht="14" x14ac:dyDescent="0.3">
      <c r="A13" s="249" t="str">
        <f>+HLOOKUP($G$2,[1]Language!$B:$G,93,FALSE)&amp;":"</f>
        <v>Anual turnover of the ecolabelled service:</v>
      </c>
      <c r="B13" s="276"/>
      <c r="C13" s="276"/>
      <c r="D13" s="276"/>
      <c r="E13" s="276"/>
      <c r="F13" s="276"/>
      <c r="G13" s="45"/>
      <c r="H13" s="212"/>
      <c r="I13" s="212"/>
      <c r="J13" s="79"/>
      <c r="K13" s="79"/>
      <c r="L13" s="90"/>
      <c r="M13" s="79"/>
    </row>
    <row r="14" spans="1:13" s="14" customFormat="1" ht="14" x14ac:dyDescent="0.3">
      <c r="A14" s="249" t="str">
        <f>+HLOOKUP($G$2,[1]Language!$B:$G,211,FALSE)</f>
        <v>Annual turnover from the non-ecolabelled service:</v>
      </c>
      <c r="B14" s="276"/>
      <c r="C14" s="276"/>
      <c r="D14" s="276"/>
      <c r="E14" s="276"/>
      <c r="F14" s="276"/>
      <c r="G14" s="45"/>
      <c r="H14" s="212"/>
      <c r="I14" s="212"/>
      <c r="J14" s="79"/>
      <c r="K14" s="79"/>
      <c r="L14" s="90"/>
      <c r="M14" s="79"/>
    </row>
    <row r="15" spans="1:13" s="14" customFormat="1" ht="19.5" customHeight="1" x14ac:dyDescent="0.25">
      <c r="A15" s="79"/>
      <c r="B15" s="79"/>
      <c r="C15" s="79"/>
      <c r="D15" s="79"/>
      <c r="E15" s="79"/>
      <c r="F15" s="79"/>
      <c r="G15" s="79"/>
      <c r="H15" s="79"/>
      <c r="I15" s="79"/>
      <c r="J15" s="79"/>
      <c r="K15" s="79"/>
      <c r="L15" s="89"/>
      <c r="M15" s="79"/>
    </row>
    <row r="16" spans="1:13" s="14" customFormat="1" ht="14" x14ac:dyDescent="0.3">
      <c r="A16" s="232"/>
      <c r="B16" s="233"/>
      <c r="C16" s="79"/>
      <c r="D16" s="233"/>
      <c r="E16" s="88" t="str">
        <f>+HLOOKUP(InputLanguage,LookupList,25,FALSE)&amp;":"</f>
        <v>Name:</v>
      </c>
      <c r="F16" s="88" t="str">
        <f>+HLOOKUP(InputLanguage,LookupList,26,FALSE)&amp;":"</f>
        <v>Job title:</v>
      </c>
      <c r="G16" s="88" t="str">
        <f>+HLOOKUP(InputLanguage,LookupList,27,FALSE)&amp;":"</f>
        <v>Phone, direct:</v>
      </c>
      <c r="H16" s="88" t="str">
        <f>+HLOOKUP(InputLanguage,LookupList,28,FALSE)&amp;":"</f>
        <v>E-mail:</v>
      </c>
      <c r="I16" s="88"/>
      <c r="J16" s="93"/>
      <c r="K16" s="92"/>
      <c r="L16" s="90"/>
      <c r="M16" s="79"/>
    </row>
    <row r="17" spans="1:13" s="14" customFormat="1" x14ac:dyDescent="0.25">
      <c r="A17" s="232"/>
      <c r="B17" s="249" t="str">
        <f>+HLOOKUP(InputLanguage,LookupList,215,FALSE)</f>
        <v>Manager/CEO:</v>
      </c>
      <c r="C17" s="249"/>
      <c r="D17" s="249"/>
      <c r="E17" s="43"/>
      <c r="F17" s="43"/>
      <c r="G17" s="43"/>
      <c r="H17" s="269"/>
      <c r="I17" s="268"/>
      <c r="J17" s="93"/>
      <c r="K17" s="92"/>
      <c r="L17" s="90"/>
      <c r="M17" s="79"/>
    </row>
    <row r="18" spans="1:13" s="14" customFormat="1" x14ac:dyDescent="0.25">
      <c r="A18" s="232"/>
      <c r="B18" s="249" t="str">
        <f>+HLOOKUP(InputLanguage,LookupList,216,FALSE)</f>
        <v>Contact person towards Nordic Ecolabelling:</v>
      </c>
      <c r="C18" s="249"/>
      <c r="D18" s="249"/>
      <c r="E18" s="45"/>
      <c r="F18" s="45"/>
      <c r="G18" s="45"/>
      <c r="H18" s="270"/>
      <c r="I18" s="252"/>
      <c r="J18" s="93"/>
      <c r="K18" s="92"/>
      <c r="L18" s="90"/>
      <c r="M18" s="79"/>
    </row>
    <row r="19" spans="1:13" s="14" customFormat="1" x14ac:dyDescent="0.25">
      <c r="A19" s="232"/>
      <c r="B19" s="249" t="str">
        <f>+HLOOKUP(InputLanguage,LookupList,220,FALSE)</f>
        <v>Market responsible:</v>
      </c>
      <c r="C19" s="249"/>
      <c r="D19" s="249"/>
      <c r="E19" s="45"/>
      <c r="F19" s="45"/>
      <c r="G19" s="45"/>
      <c r="H19" s="271"/>
      <c r="I19" s="272"/>
      <c r="J19" s="93"/>
      <c r="K19" s="92"/>
      <c r="L19" s="90"/>
      <c r="M19" s="79"/>
    </row>
    <row r="20" spans="1:13" s="14" customFormat="1" ht="19.5" customHeight="1" x14ac:dyDescent="0.25">
      <c r="A20" s="79"/>
      <c r="B20" s="79"/>
      <c r="C20" s="79"/>
      <c r="D20" s="79"/>
      <c r="E20" s="79"/>
      <c r="F20" s="79"/>
      <c r="G20" s="79"/>
      <c r="H20" s="79"/>
      <c r="I20" s="79"/>
      <c r="J20" s="79"/>
      <c r="K20" s="79"/>
      <c r="L20" s="89"/>
      <c r="M20" s="79"/>
    </row>
    <row r="21" spans="1:13" s="14" customFormat="1" ht="14" x14ac:dyDescent="0.3">
      <c r="A21" s="249" t="str">
        <f>+HLOOKUP(InputLanguage,LookupList,212,FALSE)</f>
        <v>Total number of employees in the company:</v>
      </c>
      <c r="B21" s="277"/>
      <c r="C21" s="277"/>
      <c r="D21" s="277"/>
      <c r="E21" s="277"/>
      <c r="F21" s="277"/>
      <c r="G21" s="267"/>
      <c r="H21" s="267"/>
      <c r="I21" s="268"/>
      <c r="J21" s="93"/>
      <c r="K21" s="92"/>
      <c r="L21" s="90"/>
      <c r="M21" s="79"/>
    </row>
    <row r="22" spans="1:13" s="14" customFormat="1" ht="14" x14ac:dyDescent="0.3">
      <c r="A22" s="249" t="str">
        <f>+HLOOKUP(InputLanguage,LookupList,213,FALSE)</f>
        <v>Number of vecicles owned by the company used in the ecolabelled service:</v>
      </c>
      <c r="B22" s="250"/>
      <c r="C22" s="250"/>
      <c r="D22" s="250"/>
      <c r="E22" s="250"/>
      <c r="F22" s="250"/>
      <c r="G22" s="251"/>
      <c r="H22" s="251"/>
      <c r="I22" s="252"/>
      <c r="J22" s="93"/>
      <c r="K22" s="92"/>
      <c r="L22" s="90"/>
      <c r="M22" s="79"/>
    </row>
    <row r="23" spans="1:13" s="14" customFormat="1" ht="14" x14ac:dyDescent="0.3">
      <c r="A23" s="249" t="str">
        <f>+HLOOKUP(InputLanguage,LookupList,243,FALSE)</f>
        <v>Are private vehicles used in the service? If yes, how many?</v>
      </c>
      <c r="B23" s="250"/>
      <c r="C23" s="250"/>
      <c r="D23" s="250"/>
      <c r="E23" s="250"/>
      <c r="F23" s="250"/>
      <c r="G23" s="251"/>
      <c r="H23" s="251"/>
      <c r="I23" s="252"/>
      <c r="J23" s="93"/>
      <c r="K23" s="92"/>
      <c r="L23" s="90"/>
      <c r="M23" s="79"/>
    </row>
    <row r="24" spans="1:13" x14ac:dyDescent="0.25"/>
    <row r="25" spans="1:13" x14ac:dyDescent="0.25"/>
    <row r="26" spans="1:13" x14ac:dyDescent="0.25"/>
    <row r="27" spans="1:13" x14ac:dyDescent="0.25"/>
    <row r="28" spans="1:13" s="14" customFormat="1" x14ac:dyDescent="0.25">
      <c r="A28" s="79"/>
      <c r="B28" s="93"/>
      <c r="C28" s="93"/>
      <c r="D28" s="93"/>
      <c r="E28" s="93"/>
      <c r="F28" s="93"/>
      <c r="G28" s="93"/>
      <c r="H28" s="93"/>
      <c r="I28" s="93"/>
      <c r="J28" s="93"/>
      <c r="K28" s="93"/>
      <c r="L28" s="89"/>
      <c r="M28" s="79"/>
    </row>
    <row r="29" spans="1:13" s="14" customFormat="1" x14ac:dyDescent="0.25">
      <c r="A29" s="79"/>
      <c r="B29" s="79"/>
      <c r="C29" s="79"/>
      <c r="D29" s="79"/>
      <c r="E29" s="79"/>
      <c r="F29" s="79"/>
      <c r="G29" s="79"/>
      <c r="H29" s="79"/>
      <c r="I29" s="79"/>
      <c r="J29" s="79"/>
      <c r="K29" s="79"/>
      <c r="L29" s="79"/>
      <c r="M29" s="79"/>
    </row>
    <row r="30" spans="1:13" s="14" customFormat="1" ht="12.75" customHeight="1" x14ac:dyDescent="0.3">
      <c r="A30" s="79"/>
      <c r="B30" s="84" t="str">
        <f>+HLOOKUP(InputLanguage,LookupList,207,FALSE)</f>
        <v>Services offered that is not covered by the Nordic Ecolabel requirements:</v>
      </c>
      <c r="C30" s="79"/>
      <c r="D30" s="79"/>
      <c r="E30" s="79"/>
      <c r="F30" s="79"/>
      <c r="G30" s="79"/>
      <c r="H30" s="79"/>
      <c r="I30" s="79"/>
      <c r="J30" s="79"/>
      <c r="K30" s="89"/>
      <c r="L30" s="79"/>
      <c r="M30" s="79"/>
    </row>
    <row r="31" spans="1:13" s="14" customFormat="1" ht="54.75" customHeight="1" x14ac:dyDescent="0.3">
      <c r="A31" s="79"/>
      <c r="B31" s="253" t="str">
        <f>+HLOOKUP(InputLanguage,LookupList,208,FALSE)</f>
        <v>Type of special cleaning and other services, i.e. fruit delivery, technical services, food services and catering</v>
      </c>
      <c r="C31" s="254"/>
      <c r="D31" s="234" t="str">
        <f>+HLOOKUP(InputLanguage,LookupList,209,FALSE)</f>
        <v>Customer type</v>
      </c>
      <c r="E31" s="79"/>
      <c r="F31" s="259" t="str">
        <f>+HLOOKUP(InputLanguage,LookupList,244,FALSE)</f>
        <v>Other relevant information you would like to share?</v>
      </c>
      <c r="G31" s="260"/>
      <c r="J31" s="79"/>
      <c r="K31" s="79"/>
      <c r="L31" s="79"/>
      <c r="M31" s="79"/>
    </row>
    <row r="32" spans="1:13" s="14" customFormat="1" ht="12.75" customHeight="1" x14ac:dyDescent="0.3">
      <c r="B32" s="255"/>
      <c r="C32" s="256"/>
      <c r="D32" s="49"/>
      <c r="F32" s="261"/>
      <c r="G32" s="261"/>
    </row>
    <row r="33" spans="2:7" s="14" customFormat="1" ht="12.75" customHeight="1" x14ac:dyDescent="0.3">
      <c r="B33" s="257"/>
      <c r="C33" s="258"/>
      <c r="D33" s="52"/>
      <c r="F33" s="261"/>
      <c r="G33" s="261"/>
    </row>
    <row r="34" spans="2:7" s="14" customFormat="1" ht="12.75" customHeight="1" x14ac:dyDescent="0.3">
      <c r="B34" s="257"/>
      <c r="C34" s="258"/>
      <c r="D34" s="52"/>
      <c r="F34" s="261"/>
      <c r="G34" s="261"/>
    </row>
    <row r="35" spans="2:7" s="14" customFormat="1" ht="12.75" customHeight="1" collapsed="1" x14ac:dyDescent="0.3">
      <c r="B35" s="257"/>
      <c r="C35" s="258"/>
      <c r="D35" s="53"/>
      <c r="F35" s="261"/>
      <c r="G35" s="261"/>
    </row>
    <row r="36" spans="2:7" s="14" customFormat="1" ht="12.75" hidden="1" customHeight="1" outlineLevel="1" x14ac:dyDescent="0.3">
      <c r="B36" s="257"/>
      <c r="C36" s="258"/>
      <c r="D36" s="50"/>
      <c r="F36" s="235"/>
    </row>
    <row r="37" spans="2:7" s="14" customFormat="1" ht="12.75" hidden="1" customHeight="1" outlineLevel="1" x14ac:dyDescent="0.3">
      <c r="B37" s="257"/>
      <c r="C37" s="258"/>
      <c r="D37" s="50"/>
      <c r="F37" s="236"/>
    </row>
    <row r="38" spans="2:7" s="14" customFormat="1" ht="12.75" hidden="1" customHeight="1" outlineLevel="1" x14ac:dyDescent="0.3">
      <c r="B38" s="257"/>
      <c r="C38" s="258"/>
      <c r="D38" s="50"/>
      <c r="F38" s="236"/>
    </row>
    <row r="39" spans="2:7" s="14" customFormat="1" ht="12.75" hidden="1" customHeight="1" outlineLevel="1" x14ac:dyDescent="0.3">
      <c r="B39" s="257"/>
      <c r="C39" s="258"/>
      <c r="D39" s="50"/>
      <c r="F39" s="236"/>
    </row>
    <row r="40" spans="2:7" s="14" customFormat="1" ht="12.75" hidden="1" customHeight="1" outlineLevel="1" x14ac:dyDescent="0.3">
      <c r="B40" s="257"/>
      <c r="C40" s="258"/>
      <c r="D40" s="50"/>
      <c r="F40" s="236"/>
    </row>
    <row r="41" spans="2:7" s="14" customFormat="1" ht="12.75" hidden="1" customHeight="1" outlineLevel="1" x14ac:dyDescent="0.3">
      <c r="B41" s="257"/>
      <c r="C41" s="258"/>
      <c r="D41" s="50"/>
      <c r="F41" s="236"/>
    </row>
    <row r="42" spans="2:7" s="14" customFormat="1" ht="12.75" hidden="1" customHeight="1" outlineLevel="1" x14ac:dyDescent="0.3">
      <c r="B42" s="257"/>
      <c r="C42" s="258"/>
      <c r="D42" s="50"/>
      <c r="F42" s="236"/>
    </row>
    <row r="43" spans="2:7" s="14" customFormat="1" ht="12.75" hidden="1" customHeight="1" outlineLevel="1" x14ac:dyDescent="0.3">
      <c r="B43" s="257"/>
      <c r="C43" s="258"/>
      <c r="D43" s="50"/>
      <c r="F43" s="236"/>
    </row>
    <row r="44" spans="2:7" s="14" customFormat="1" ht="12.75" hidden="1" customHeight="1" outlineLevel="1" x14ac:dyDescent="0.3">
      <c r="B44" s="257"/>
      <c r="C44" s="258"/>
      <c r="D44" s="50"/>
      <c r="F44" s="236"/>
    </row>
    <row r="45" spans="2:7" s="14" customFormat="1" ht="12.75" hidden="1" customHeight="1" outlineLevel="1" x14ac:dyDescent="0.3">
      <c r="B45" s="257"/>
      <c r="C45" s="258"/>
      <c r="D45" s="50"/>
      <c r="F45" s="236"/>
    </row>
    <row r="46" spans="2:7" s="14" customFormat="1" ht="12.75" hidden="1" customHeight="1" outlineLevel="1" x14ac:dyDescent="0.3">
      <c r="B46" s="257"/>
      <c r="C46" s="258"/>
      <c r="D46" s="50"/>
      <c r="F46" s="236"/>
    </row>
    <row r="47" spans="2:7" s="14" customFormat="1" ht="12.75" hidden="1" customHeight="1" outlineLevel="1" x14ac:dyDescent="0.3">
      <c r="B47" s="257"/>
      <c r="C47" s="258"/>
      <c r="D47" s="50"/>
      <c r="F47" s="236"/>
    </row>
    <row r="48" spans="2:7" s="14" customFormat="1" ht="12.75" hidden="1" customHeight="1" outlineLevel="1" x14ac:dyDescent="0.3">
      <c r="B48" s="257"/>
      <c r="C48" s="258"/>
      <c r="D48" s="50"/>
      <c r="F48" s="236"/>
    </row>
    <row r="49" spans="1:13" s="14" customFormat="1" ht="12.75" hidden="1" customHeight="1" outlineLevel="1" x14ac:dyDescent="0.3">
      <c r="B49" s="257"/>
      <c r="C49" s="258"/>
      <c r="D49" s="50"/>
      <c r="F49" s="236"/>
    </row>
    <row r="50" spans="1:13" s="14" customFormat="1" ht="12.75" hidden="1" customHeight="1" outlineLevel="1" x14ac:dyDescent="0.3">
      <c r="B50" s="257"/>
      <c r="C50" s="258"/>
      <c r="D50" s="50"/>
      <c r="F50" s="236"/>
    </row>
    <row r="51" spans="1:13" s="14" customFormat="1" ht="12.75" hidden="1" customHeight="1" outlineLevel="1" x14ac:dyDescent="0.3">
      <c r="B51" s="257"/>
      <c r="C51" s="258"/>
      <c r="D51" s="50"/>
      <c r="F51" s="236"/>
    </row>
    <row r="52" spans="1:13" s="14" customFormat="1" ht="14" hidden="1" outlineLevel="1" x14ac:dyDescent="0.3">
      <c r="B52" s="257"/>
      <c r="C52" s="258"/>
      <c r="D52" s="50"/>
      <c r="F52" s="236"/>
    </row>
    <row r="53" spans="1:13" s="14" customFormat="1" ht="14" hidden="1" outlineLevel="1" x14ac:dyDescent="0.3">
      <c r="B53" s="257"/>
      <c r="C53" s="258"/>
      <c r="D53" s="50"/>
      <c r="F53" s="236"/>
    </row>
    <row r="54" spans="1:13" s="14" customFormat="1" ht="14" hidden="1" outlineLevel="1" x14ac:dyDescent="0.3">
      <c r="B54" s="257"/>
      <c r="C54" s="258"/>
      <c r="D54" s="50"/>
      <c r="F54" s="236"/>
    </row>
    <row r="55" spans="1:13" s="14" customFormat="1" ht="14" hidden="1" outlineLevel="1" x14ac:dyDescent="0.3">
      <c r="B55" s="257"/>
      <c r="C55" s="258"/>
      <c r="D55" s="50"/>
      <c r="F55" s="236"/>
    </row>
    <row r="56" spans="1:13" s="14" customFormat="1" ht="14" hidden="1" outlineLevel="1" x14ac:dyDescent="0.3">
      <c r="B56" s="257"/>
      <c r="C56" s="258"/>
      <c r="D56" s="50"/>
      <c r="F56" s="236"/>
    </row>
    <row r="57" spans="1:13" s="14" customFormat="1" ht="14" hidden="1" outlineLevel="1" x14ac:dyDescent="0.3">
      <c r="B57" s="257"/>
      <c r="C57" s="258"/>
      <c r="D57" s="50"/>
      <c r="F57" s="236"/>
    </row>
    <row r="58" spans="1:13" s="14" customFormat="1" ht="14" hidden="1" outlineLevel="1" x14ac:dyDescent="0.3">
      <c r="B58" s="257"/>
      <c r="C58" s="258"/>
      <c r="D58" s="50"/>
      <c r="F58" s="236"/>
    </row>
    <row r="59" spans="1:13" s="14" customFormat="1" ht="14" hidden="1" outlineLevel="1" x14ac:dyDescent="0.3">
      <c r="B59" s="257"/>
      <c r="C59" s="258"/>
      <c r="D59" s="50"/>
      <c r="F59" s="236"/>
    </row>
    <row r="60" spans="1:13" s="14" customFormat="1" ht="14" hidden="1" outlineLevel="1" x14ac:dyDescent="0.3">
      <c r="B60" s="257"/>
      <c r="C60" s="258"/>
      <c r="D60" s="50"/>
      <c r="F60" s="236"/>
    </row>
    <row r="61" spans="1:13" s="14" customFormat="1" ht="14" hidden="1" outlineLevel="1" x14ac:dyDescent="0.3">
      <c r="B61" s="264"/>
      <c r="C61" s="265"/>
      <c r="D61" s="54"/>
      <c r="F61" s="238"/>
    </row>
    <row r="62" spans="1:13" s="14" customFormat="1" collapsed="1" x14ac:dyDescent="0.25">
      <c r="A62" s="79"/>
      <c r="B62" s="79"/>
      <c r="C62" s="79"/>
      <c r="D62" s="79"/>
      <c r="E62" s="79"/>
      <c r="F62" s="79"/>
      <c r="G62" s="79"/>
      <c r="H62" s="79"/>
      <c r="I62" s="79"/>
      <c r="J62" s="79"/>
      <c r="K62" s="79"/>
      <c r="L62" s="79"/>
      <c r="M62" s="79"/>
    </row>
    <row r="63" spans="1:13" s="14" customFormat="1" x14ac:dyDescent="0.25">
      <c r="A63" s="79"/>
      <c r="B63" s="79"/>
      <c r="C63" s="79"/>
      <c r="D63" s="79"/>
      <c r="E63" s="79"/>
      <c r="F63" s="79"/>
      <c r="G63" s="79"/>
      <c r="H63" s="79"/>
      <c r="I63" s="79"/>
      <c r="J63" s="79"/>
      <c r="K63" s="79"/>
      <c r="L63" s="79"/>
      <c r="M63" s="79"/>
    </row>
    <row r="64" spans="1:13" s="14" customFormat="1" ht="12.75" customHeight="1" x14ac:dyDescent="0.3">
      <c r="A64" s="79"/>
      <c r="B64" s="84" t="str">
        <f>+HLOOKUP(InputLanguage,LookupList,95,FALSE)</f>
        <v>Sub-suppliers, Ordinary Cleaning</v>
      </c>
      <c r="C64" s="79"/>
      <c r="D64" s="79"/>
      <c r="E64" s="79"/>
      <c r="F64" s="79"/>
      <c r="G64" s="79"/>
      <c r="H64" s="79"/>
      <c r="I64" s="79"/>
      <c r="J64" s="79"/>
      <c r="K64" s="89"/>
      <c r="L64" s="79"/>
      <c r="M64" s="79"/>
    </row>
    <row r="65" spans="1:13" s="14" customFormat="1" ht="37.5" customHeight="1" x14ac:dyDescent="0.3">
      <c r="A65" s="79"/>
      <c r="B65" s="262" t="str">
        <f>+HLOOKUP(InputLanguage,LookupList,97,FALSE)</f>
        <v>Company Name</v>
      </c>
      <c r="C65" s="263"/>
      <c r="D65" s="237" t="str">
        <f>+HLOOKUP(InputLanguage,LookupList,98,FALSE)</f>
        <v>Company registration ID</v>
      </c>
      <c r="E65" s="237" t="str">
        <f>+HLOOKUP(InputLanguage,LookupList,99,FALSE)</f>
        <v>Contact person</v>
      </c>
      <c r="F65" s="237" t="str">
        <f>+HLOOKUP(InputLanguage,LookupList,100,FALSE)</f>
        <v>E-mail</v>
      </c>
      <c r="G65" s="237" t="str">
        <f>+HLOOKUP(InputLanguage,LookupList,101,FALSE)</f>
        <v>Workforce only (mark with "x")</v>
      </c>
      <c r="H65" s="237" t="str">
        <f>+HLOOKUP(InputLanguage,LookupList,102,FALSE)</f>
        <v>Annual turnover from service supplied by the sub-supplier</v>
      </c>
      <c r="I65" s="237" t="str">
        <f>+HLOOKUP(InputLanguage,LookupList,221,FALSE)</f>
        <v>Tasks performed by the supplier:</v>
      </c>
      <c r="J65" s="96"/>
      <c r="K65" s="97" t="str">
        <f>+HLOOKUP(InputLanguage,LookupList,94,FALSE)&amp;":"</f>
        <v>Currency:</v>
      </c>
      <c r="L65" s="95" t="s">
        <v>9</v>
      </c>
      <c r="M65" s="79"/>
    </row>
    <row r="66" spans="1:13" s="14" customFormat="1" ht="12.75" customHeight="1" x14ac:dyDescent="0.3">
      <c r="B66" s="255"/>
      <c r="C66" s="256"/>
      <c r="D66" s="46"/>
      <c r="E66" s="46"/>
      <c r="F66" s="47"/>
      <c r="G66" s="48"/>
      <c r="H66" s="49"/>
      <c r="I66" s="228"/>
      <c r="J66" s="227"/>
      <c r="K66" s="25" t="str">
        <f>IF($I$13="","",IF(H66=0,"",+$I$13))</f>
        <v/>
      </c>
      <c r="L66" s="26" t="str">
        <f>IFERROR(IF(+H66/G13=0,"",+H66/G13),"")</f>
        <v/>
      </c>
    </row>
    <row r="67" spans="1:13" s="14" customFormat="1" ht="12.75" customHeight="1" x14ac:dyDescent="0.3">
      <c r="B67" s="257"/>
      <c r="C67" s="258"/>
      <c r="D67" s="50"/>
      <c r="E67" s="50"/>
      <c r="F67" s="50"/>
      <c r="G67" s="51"/>
      <c r="H67" s="52"/>
      <c r="I67" s="229"/>
      <c r="J67" s="227"/>
      <c r="K67" s="25" t="str">
        <f t="shared" ref="K67:K95" si="0">IF($I$13="","",IF(H67=0,"",+$I$13))</f>
        <v/>
      </c>
      <c r="L67" s="26" t="str">
        <f t="shared" ref="L67:L95" si="1">IFERROR(IF(+H67/G14=0,"",+H67/G14),"")</f>
        <v/>
      </c>
    </row>
    <row r="68" spans="1:13" s="14" customFormat="1" ht="12.75" customHeight="1" x14ac:dyDescent="0.3">
      <c r="B68" s="257"/>
      <c r="C68" s="258"/>
      <c r="D68" s="50"/>
      <c r="E68" s="50"/>
      <c r="F68" s="50"/>
      <c r="G68" s="51"/>
      <c r="H68" s="52"/>
      <c r="I68" s="229"/>
      <c r="J68" s="227"/>
      <c r="K68" s="25" t="str">
        <f t="shared" si="0"/>
        <v/>
      </c>
      <c r="L68" s="26" t="str">
        <f t="shared" si="1"/>
        <v/>
      </c>
    </row>
    <row r="69" spans="1:13" s="14" customFormat="1" ht="14" collapsed="1" x14ac:dyDescent="0.3">
      <c r="B69" s="257"/>
      <c r="C69" s="258"/>
      <c r="D69" s="50"/>
      <c r="E69" s="50"/>
      <c r="F69" s="50"/>
      <c r="G69" s="51"/>
      <c r="H69" s="53"/>
      <c r="I69" s="229"/>
      <c r="J69" s="227"/>
      <c r="K69" s="25" t="str">
        <f t="shared" si="0"/>
        <v/>
      </c>
      <c r="L69" s="26" t="str">
        <f t="shared" si="1"/>
        <v/>
      </c>
    </row>
    <row r="70" spans="1:13" s="14" customFormat="1" ht="12.75" hidden="1" customHeight="1" outlineLevel="1" x14ac:dyDescent="0.3">
      <c r="B70" s="257"/>
      <c r="C70" s="258"/>
      <c r="D70" s="50"/>
      <c r="E70" s="50"/>
      <c r="F70" s="50"/>
      <c r="G70" s="51"/>
      <c r="H70" s="53"/>
      <c r="I70" s="51"/>
      <c r="J70" s="24"/>
      <c r="K70" s="25" t="str">
        <f t="shared" si="0"/>
        <v/>
      </c>
      <c r="L70" s="26" t="str">
        <f t="shared" si="1"/>
        <v/>
      </c>
    </row>
    <row r="71" spans="1:13" s="14" customFormat="1" ht="12.75" hidden="1" customHeight="1" outlineLevel="1" x14ac:dyDescent="0.3">
      <c r="B71" s="257" t="str">
        <f>+HLOOKUP(InputLanguage,LookupList,234,FALSE)</f>
        <v>If the chemicals are powders, please state the amount in kilograms. If they are liquids, state the amount in litres. The calculation sheet will take the conversion into account in the calculations.</v>
      </c>
      <c r="C71" s="258"/>
      <c r="D71" s="50"/>
      <c r="E71" s="50"/>
      <c r="F71" s="50"/>
      <c r="G71" s="51"/>
      <c r="H71" s="53"/>
      <c r="I71" s="51"/>
      <c r="J71" s="24"/>
      <c r="K71" s="25" t="str">
        <f t="shared" si="0"/>
        <v/>
      </c>
      <c r="L71" s="26" t="str">
        <f t="shared" si="1"/>
        <v/>
      </c>
    </row>
    <row r="72" spans="1:13" s="14" customFormat="1" ht="12.75" hidden="1" customHeight="1" outlineLevel="1" x14ac:dyDescent="0.3">
      <c r="B72" s="257"/>
      <c r="C72" s="258"/>
      <c r="D72" s="50"/>
      <c r="E72" s="50"/>
      <c r="F72" s="50"/>
      <c r="G72" s="51"/>
      <c r="H72" s="53"/>
      <c r="I72" s="51"/>
      <c r="J72" s="24"/>
      <c r="K72" s="25" t="str">
        <f t="shared" si="0"/>
        <v/>
      </c>
      <c r="L72" s="26" t="str">
        <f t="shared" si="1"/>
        <v/>
      </c>
    </row>
    <row r="73" spans="1:13" s="14" customFormat="1" ht="12.75" hidden="1" customHeight="1" outlineLevel="1" x14ac:dyDescent="0.3">
      <c r="B73" s="257"/>
      <c r="C73" s="258"/>
      <c r="D73" s="50"/>
      <c r="E73" s="50"/>
      <c r="F73" s="50"/>
      <c r="G73" s="51"/>
      <c r="H73" s="53"/>
      <c r="I73" s="51"/>
      <c r="J73" s="24"/>
      <c r="K73" s="25" t="str">
        <f t="shared" si="0"/>
        <v/>
      </c>
      <c r="L73" s="26" t="str">
        <f t="shared" si="1"/>
        <v/>
      </c>
    </row>
    <row r="74" spans="1:13" s="14" customFormat="1" ht="12.75" hidden="1" customHeight="1" outlineLevel="1" x14ac:dyDescent="0.3">
      <c r="B74" s="257"/>
      <c r="C74" s="258"/>
      <c r="D74" s="50"/>
      <c r="E74" s="50"/>
      <c r="F74" s="50"/>
      <c r="G74" s="51"/>
      <c r="H74" s="53"/>
      <c r="I74" s="51"/>
      <c r="J74" s="24"/>
      <c r="K74" s="25" t="str">
        <f t="shared" si="0"/>
        <v/>
      </c>
      <c r="L74" s="26" t="str">
        <f t="shared" si="1"/>
        <v/>
      </c>
    </row>
    <row r="75" spans="1:13" s="14" customFormat="1" ht="12.75" hidden="1" customHeight="1" outlineLevel="1" x14ac:dyDescent="0.3">
      <c r="B75" s="257"/>
      <c r="C75" s="258"/>
      <c r="D75" s="50"/>
      <c r="E75" s="50"/>
      <c r="F75" s="50"/>
      <c r="G75" s="51"/>
      <c r="H75" s="53"/>
      <c r="I75" s="51"/>
      <c r="J75" s="24"/>
      <c r="K75" s="25" t="str">
        <f t="shared" si="0"/>
        <v/>
      </c>
      <c r="L75" s="26" t="str">
        <f t="shared" si="1"/>
        <v/>
      </c>
    </row>
    <row r="76" spans="1:13" s="14" customFormat="1" ht="12.75" hidden="1" customHeight="1" outlineLevel="1" x14ac:dyDescent="0.3">
      <c r="B76" s="257"/>
      <c r="C76" s="258"/>
      <c r="D76" s="50"/>
      <c r="E76" s="50"/>
      <c r="F76" s="50"/>
      <c r="G76" s="51"/>
      <c r="H76" s="53"/>
      <c r="I76" s="51"/>
      <c r="J76" s="24"/>
      <c r="K76" s="25" t="str">
        <f t="shared" si="0"/>
        <v/>
      </c>
      <c r="L76" s="26" t="str">
        <f t="shared" si="1"/>
        <v/>
      </c>
    </row>
    <row r="77" spans="1:13" s="14" customFormat="1" ht="12.75" hidden="1" customHeight="1" outlineLevel="1" x14ac:dyDescent="0.3">
      <c r="B77" s="257"/>
      <c r="C77" s="258"/>
      <c r="D77" s="50"/>
      <c r="E77" s="50"/>
      <c r="F77" s="50"/>
      <c r="G77" s="51"/>
      <c r="H77" s="53"/>
      <c r="I77" s="51"/>
      <c r="J77" s="24"/>
      <c r="K77" s="25" t="str">
        <f t="shared" si="0"/>
        <v/>
      </c>
      <c r="L77" s="26" t="str">
        <f t="shared" si="1"/>
        <v/>
      </c>
    </row>
    <row r="78" spans="1:13" s="14" customFormat="1" ht="12.75" hidden="1" customHeight="1" outlineLevel="1" x14ac:dyDescent="0.3">
      <c r="B78" s="257"/>
      <c r="C78" s="258"/>
      <c r="D78" s="50"/>
      <c r="E78" s="50"/>
      <c r="F78" s="50"/>
      <c r="G78" s="51"/>
      <c r="H78" s="53"/>
      <c r="I78" s="51"/>
      <c r="J78" s="24"/>
      <c r="K78" s="25" t="str">
        <f t="shared" si="0"/>
        <v/>
      </c>
      <c r="L78" s="26" t="str">
        <f t="shared" si="1"/>
        <v/>
      </c>
    </row>
    <row r="79" spans="1:13" s="14" customFormat="1" ht="12.75" hidden="1" customHeight="1" outlineLevel="1" x14ac:dyDescent="0.3">
      <c r="B79" s="257"/>
      <c r="C79" s="258"/>
      <c r="D79" s="50"/>
      <c r="E79" s="50"/>
      <c r="F79" s="50"/>
      <c r="G79" s="51"/>
      <c r="H79" s="53"/>
      <c r="I79" s="51"/>
      <c r="J79" s="24"/>
      <c r="K79" s="25" t="str">
        <f t="shared" si="0"/>
        <v/>
      </c>
      <c r="L79" s="26" t="str">
        <f t="shared" si="1"/>
        <v/>
      </c>
    </row>
    <row r="80" spans="1:13" s="14" customFormat="1" ht="12.75" hidden="1" customHeight="1" outlineLevel="1" x14ac:dyDescent="0.3">
      <c r="B80" s="257"/>
      <c r="C80" s="258"/>
      <c r="D80" s="50"/>
      <c r="E80" s="50"/>
      <c r="F80" s="50"/>
      <c r="G80" s="51"/>
      <c r="H80" s="53"/>
      <c r="I80" s="51"/>
      <c r="J80" s="24"/>
      <c r="K80" s="25" t="str">
        <f t="shared" si="0"/>
        <v/>
      </c>
      <c r="L80" s="26" t="str">
        <f t="shared" si="1"/>
        <v/>
      </c>
    </row>
    <row r="81" spans="1:13" s="14" customFormat="1" ht="12.75" hidden="1" customHeight="1" outlineLevel="1" x14ac:dyDescent="0.3">
      <c r="B81" s="257"/>
      <c r="C81" s="258"/>
      <c r="D81" s="50"/>
      <c r="E81" s="50"/>
      <c r="F81" s="50"/>
      <c r="G81" s="51"/>
      <c r="H81" s="53"/>
      <c r="I81" s="51"/>
      <c r="J81" s="24"/>
      <c r="K81" s="25" t="str">
        <f t="shared" si="0"/>
        <v/>
      </c>
      <c r="L81" s="26" t="str">
        <f t="shared" si="1"/>
        <v/>
      </c>
    </row>
    <row r="82" spans="1:13" s="14" customFormat="1" ht="12.75" hidden="1" customHeight="1" outlineLevel="1" x14ac:dyDescent="0.3">
      <c r="B82" s="257"/>
      <c r="C82" s="258"/>
      <c r="D82" s="50"/>
      <c r="E82" s="50"/>
      <c r="F82" s="50"/>
      <c r="G82" s="51"/>
      <c r="H82" s="53"/>
      <c r="I82" s="51"/>
      <c r="J82" s="24"/>
      <c r="K82" s="25" t="str">
        <f t="shared" si="0"/>
        <v/>
      </c>
      <c r="L82" s="26" t="str">
        <f t="shared" si="1"/>
        <v/>
      </c>
    </row>
    <row r="83" spans="1:13" s="14" customFormat="1" ht="12.75" hidden="1" customHeight="1" outlineLevel="1" x14ac:dyDescent="0.3">
      <c r="B83" s="257"/>
      <c r="C83" s="258"/>
      <c r="D83" s="50"/>
      <c r="E83" s="50"/>
      <c r="F83" s="50"/>
      <c r="G83" s="51"/>
      <c r="H83" s="53"/>
      <c r="I83" s="51"/>
      <c r="J83" s="24"/>
      <c r="K83" s="25" t="str">
        <f t="shared" si="0"/>
        <v/>
      </c>
      <c r="L83" s="26" t="str">
        <f t="shared" si="1"/>
        <v/>
      </c>
    </row>
    <row r="84" spans="1:13" s="14" customFormat="1" ht="12.75" hidden="1" customHeight="1" outlineLevel="1" x14ac:dyDescent="0.3">
      <c r="B84" s="257"/>
      <c r="C84" s="258"/>
      <c r="D84" s="50"/>
      <c r="E84" s="50"/>
      <c r="F84" s="50"/>
      <c r="G84" s="51"/>
      <c r="H84" s="53"/>
      <c r="I84" s="51"/>
      <c r="J84" s="24"/>
      <c r="K84" s="25" t="str">
        <f t="shared" si="0"/>
        <v/>
      </c>
      <c r="L84" s="26" t="str">
        <f t="shared" si="1"/>
        <v/>
      </c>
    </row>
    <row r="85" spans="1:13" s="14" customFormat="1" ht="12.75" hidden="1" customHeight="1" outlineLevel="1" x14ac:dyDescent="0.3">
      <c r="B85" s="257"/>
      <c r="C85" s="258"/>
      <c r="D85" s="50"/>
      <c r="E85" s="50"/>
      <c r="F85" s="50"/>
      <c r="G85" s="51"/>
      <c r="H85" s="53"/>
      <c r="I85" s="51"/>
      <c r="J85" s="24"/>
      <c r="K85" s="25" t="str">
        <f t="shared" si="0"/>
        <v/>
      </c>
      <c r="L85" s="26" t="str">
        <f t="shared" si="1"/>
        <v/>
      </c>
    </row>
    <row r="86" spans="1:13" s="14" customFormat="1" ht="14" hidden="1" outlineLevel="1" x14ac:dyDescent="0.3">
      <c r="B86" s="257"/>
      <c r="C86" s="258"/>
      <c r="D86" s="50"/>
      <c r="E86" s="50"/>
      <c r="F86" s="50"/>
      <c r="G86" s="51"/>
      <c r="H86" s="53"/>
      <c r="I86" s="51"/>
      <c r="J86" s="27"/>
      <c r="K86" s="25" t="str">
        <f t="shared" si="0"/>
        <v/>
      </c>
      <c r="L86" s="26" t="str">
        <f t="shared" si="1"/>
        <v/>
      </c>
    </row>
    <row r="87" spans="1:13" s="14" customFormat="1" ht="14" hidden="1" outlineLevel="1" x14ac:dyDescent="0.3">
      <c r="B87" s="257"/>
      <c r="C87" s="258"/>
      <c r="D87" s="50"/>
      <c r="E87" s="50"/>
      <c r="F87" s="50"/>
      <c r="G87" s="51"/>
      <c r="H87" s="53"/>
      <c r="I87" s="51"/>
      <c r="J87" s="27"/>
      <c r="K87" s="25" t="str">
        <f t="shared" si="0"/>
        <v/>
      </c>
      <c r="L87" s="26" t="str">
        <f t="shared" si="1"/>
        <v/>
      </c>
    </row>
    <row r="88" spans="1:13" s="14" customFormat="1" ht="14" hidden="1" outlineLevel="1" x14ac:dyDescent="0.3">
      <c r="B88" s="257"/>
      <c r="C88" s="258"/>
      <c r="D88" s="50"/>
      <c r="E88" s="50"/>
      <c r="F88" s="50"/>
      <c r="G88" s="51"/>
      <c r="H88" s="53"/>
      <c r="I88" s="51"/>
      <c r="J88" s="27"/>
      <c r="K88" s="25" t="str">
        <f t="shared" si="0"/>
        <v/>
      </c>
      <c r="L88" s="26" t="str">
        <f t="shared" si="1"/>
        <v/>
      </c>
    </row>
    <row r="89" spans="1:13" s="14" customFormat="1" ht="14" hidden="1" outlineLevel="1" x14ac:dyDescent="0.3">
      <c r="B89" s="257"/>
      <c r="C89" s="258"/>
      <c r="D89" s="50"/>
      <c r="E89" s="50"/>
      <c r="F89" s="50"/>
      <c r="G89" s="51"/>
      <c r="H89" s="53"/>
      <c r="I89" s="51"/>
      <c r="J89" s="27"/>
      <c r="K89" s="25" t="str">
        <f t="shared" si="0"/>
        <v/>
      </c>
      <c r="L89" s="26" t="str">
        <f t="shared" si="1"/>
        <v/>
      </c>
    </row>
    <row r="90" spans="1:13" s="14" customFormat="1" ht="14" hidden="1" outlineLevel="1" x14ac:dyDescent="0.3">
      <c r="B90" s="257"/>
      <c r="C90" s="258"/>
      <c r="D90" s="50"/>
      <c r="E90" s="50"/>
      <c r="F90" s="50"/>
      <c r="G90" s="51"/>
      <c r="H90" s="53"/>
      <c r="I90" s="51"/>
      <c r="J90" s="27"/>
      <c r="K90" s="25" t="str">
        <f t="shared" si="0"/>
        <v/>
      </c>
      <c r="L90" s="26" t="str">
        <f t="shared" si="1"/>
        <v/>
      </c>
    </row>
    <row r="91" spans="1:13" s="14" customFormat="1" ht="14" hidden="1" outlineLevel="1" x14ac:dyDescent="0.3">
      <c r="B91" s="257"/>
      <c r="C91" s="258"/>
      <c r="D91" s="50"/>
      <c r="E91" s="50"/>
      <c r="F91" s="50"/>
      <c r="G91" s="51"/>
      <c r="H91" s="53"/>
      <c r="I91" s="51"/>
      <c r="J91" s="27"/>
      <c r="K91" s="25" t="str">
        <f t="shared" si="0"/>
        <v/>
      </c>
      <c r="L91" s="26" t="str">
        <f t="shared" si="1"/>
        <v/>
      </c>
    </row>
    <row r="92" spans="1:13" s="14" customFormat="1" ht="14" hidden="1" outlineLevel="1" x14ac:dyDescent="0.3">
      <c r="B92" s="257"/>
      <c r="C92" s="258"/>
      <c r="D92" s="50"/>
      <c r="E92" s="50"/>
      <c r="F92" s="50"/>
      <c r="G92" s="51"/>
      <c r="H92" s="53"/>
      <c r="I92" s="51"/>
      <c r="J92" s="27"/>
      <c r="K92" s="25" t="str">
        <f t="shared" si="0"/>
        <v/>
      </c>
      <c r="L92" s="26" t="str">
        <f t="shared" si="1"/>
        <v/>
      </c>
    </row>
    <row r="93" spans="1:13" s="14" customFormat="1" ht="14" hidden="1" outlineLevel="1" x14ac:dyDescent="0.3">
      <c r="B93" s="257"/>
      <c r="C93" s="258"/>
      <c r="D93" s="50"/>
      <c r="E93" s="50"/>
      <c r="F93" s="50"/>
      <c r="G93" s="51"/>
      <c r="H93" s="53"/>
      <c r="I93" s="51"/>
      <c r="J93" s="27"/>
      <c r="K93" s="25" t="str">
        <f t="shared" si="0"/>
        <v/>
      </c>
      <c r="L93" s="26" t="str">
        <f t="shared" si="1"/>
        <v/>
      </c>
    </row>
    <row r="94" spans="1:13" s="14" customFormat="1" ht="14" hidden="1" outlineLevel="1" x14ac:dyDescent="0.3">
      <c r="B94" s="257"/>
      <c r="C94" s="258"/>
      <c r="D94" s="50"/>
      <c r="E94" s="50"/>
      <c r="F94" s="50"/>
      <c r="G94" s="51"/>
      <c r="H94" s="53"/>
      <c r="I94" s="51"/>
      <c r="J94" s="27"/>
      <c r="K94" s="25" t="str">
        <f t="shared" si="0"/>
        <v/>
      </c>
      <c r="L94" s="26" t="str">
        <f t="shared" si="1"/>
        <v/>
      </c>
    </row>
    <row r="95" spans="1:13" s="14" customFormat="1" ht="14" hidden="1" outlineLevel="1" x14ac:dyDescent="0.3">
      <c r="B95" s="264"/>
      <c r="C95" s="265"/>
      <c r="D95" s="54"/>
      <c r="E95" s="54"/>
      <c r="F95" s="54"/>
      <c r="G95" s="55"/>
      <c r="H95" s="56"/>
      <c r="I95" s="55"/>
      <c r="J95" s="27"/>
      <c r="K95" s="25" t="str">
        <f t="shared" si="0"/>
        <v/>
      </c>
      <c r="L95" s="26" t="str">
        <f t="shared" si="1"/>
        <v/>
      </c>
    </row>
    <row r="96" spans="1:13" s="14" customFormat="1" ht="14" collapsed="1" x14ac:dyDescent="0.3">
      <c r="A96" s="79"/>
      <c r="B96" s="79"/>
      <c r="C96" s="79"/>
      <c r="D96" s="79"/>
      <c r="E96" s="79"/>
      <c r="F96" s="79"/>
      <c r="G96" s="79"/>
      <c r="H96" s="79"/>
      <c r="I96" s="221"/>
      <c r="J96" s="222"/>
      <c r="K96" s="25"/>
      <c r="L96" s="226">
        <f>+SUM(L66:L95)</f>
        <v>0</v>
      </c>
      <c r="M96" s="79"/>
    </row>
    <row r="97" spans="1:13" s="14" customFormat="1" x14ac:dyDescent="0.25">
      <c r="A97" s="79"/>
      <c r="B97" s="79"/>
      <c r="C97" s="79"/>
      <c r="D97" s="79"/>
      <c r="E97" s="79"/>
      <c r="F97" s="79"/>
      <c r="G97" s="79"/>
      <c r="H97" s="79"/>
      <c r="I97" s="79"/>
      <c r="J97" s="79"/>
      <c r="K97" s="79"/>
      <c r="L97" s="223"/>
      <c r="M97" s="79"/>
    </row>
    <row r="98" spans="1:13" s="14" customFormat="1" ht="13" x14ac:dyDescent="0.3">
      <c r="A98" s="79"/>
      <c r="B98" s="84" t="str">
        <f>+HLOOKUP(InputLanguage,LookupList,96,FALSE)</f>
        <v>Sub-suppliers, Window Cleaning</v>
      </c>
      <c r="C98" s="79"/>
      <c r="D98" s="79"/>
      <c r="E98" s="79"/>
      <c r="F98" s="79"/>
      <c r="G98" s="79"/>
      <c r="H98" s="79"/>
      <c r="I98" s="79"/>
      <c r="J98" s="79"/>
      <c r="K98" s="89"/>
      <c r="L98" s="79"/>
      <c r="M98" s="79"/>
    </row>
    <row r="99" spans="1:13" s="14" customFormat="1" ht="38" x14ac:dyDescent="0.3">
      <c r="A99" s="79"/>
      <c r="B99" s="262" t="str">
        <f>+HLOOKUP(InputLanguage,LookupList,97,FALSE)</f>
        <v>Company Name</v>
      </c>
      <c r="C99" s="263"/>
      <c r="D99" s="237" t="str">
        <f>+HLOOKUP(InputLanguage,LookupList,98,FALSE)</f>
        <v>Company registration ID</v>
      </c>
      <c r="E99" s="237" t="str">
        <f>+HLOOKUP(InputLanguage,LookupList,99,FALSE)</f>
        <v>Contact person</v>
      </c>
      <c r="F99" s="237" t="str">
        <f>+HLOOKUP(InputLanguage,LookupList,100,FALSE)</f>
        <v>E-mail</v>
      </c>
      <c r="G99" s="237" t="str">
        <f>+HLOOKUP(InputLanguage,LookupList,101,FALSE)</f>
        <v>Workforce only (mark with "x")</v>
      </c>
      <c r="H99" s="237" t="str">
        <f>+HLOOKUP(InputLanguage,LookupList,102,FALSE)</f>
        <v>Annual turnover from service supplied by the sub-supplier</v>
      </c>
      <c r="I99" s="237" t="str">
        <f>+HLOOKUP(InputLanguage,LookupList,221,FALSE)</f>
        <v>Tasks performed by the supplier:</v>
      </c>
      <c r="J99" s="96"/>
      <c r="K99" s="97" t="str">
        <f>+HLOOKUP(InputLanguage,LookupList,94,FALSE)&amp;":"</f>
        <v>Currency:</v>
      </c>
      <c r="L99" s="95" t="s">
        <v>9</v>
      </c>
      <c r="M99" s="79"/>
    </row>
    <row r="100" spans="1:13" s="14" customFormat="1" ht="14" x14ac:dyDescent="0.3">
      <c r="B100" s="255"/>
      <c r="C100" s="256"/>
      <c r="D100" s="46"/>
      <c r="E100" s="46"/>
      <c r="F100" s="46"/>
      <c r="G100" s="48"/>
      <c r="H100" s="49"/>
      <c r="I100" s="228"/>
      <c r="J100" s="227"/>
      <c r="K100" s="25" t="str">
        <f>IF(I13="","",IF(H100=0,"",+I13))</f>
        <v/>
      </c>
      <c r="L100" s="26" t="str">
        <f>IFERROR(IF(+H100/H13=0,"",+H100/H13),"")</f>
        <v/>
      </c>
    </row>
    <row r="101" spans="1:13" s="14" customFormat="1" ht="14" x14ac:dyDescent="0.3">
      <c r="B101" s="257"/>
      <c r="C101" s="258"/>
      <c r="D101" s="50"/>
      <c r="E101" s="50"/>
      <c r="F101" s="50"/>
      <c r="G101" s="51"/>
      <c r="H101" s="52"/>
      <c r="I101" s="229"/>
      <c r="J101" s="227"/>
      <c r="K101" s="25" t="str">
        <f t="shared" ref="K101:K129" si="2">IF(I14="","",IF(H101=0,"",+I14))</f>
        <v/>
      </c>
      <c r="L101" s="26" t="str">
        <f t="shared" ref="L101:L129" si="3">IFERROR(IF(+H101/H14=0,"",+H101/H14),"")</f>
        <v/>
      </c>
    </row>
    <row r="102" spans="1:13" s="14" customFormat="1" ht="14" x14ac:dyDescent="0.3">
      <c r="B102" s="257"/>
      <c r="C102" s="258"/>
      <c r="D102" s="50"/>
      <c r="E102" s="50"/>
      <c r="F102" s="50"/>
      <c r="G102" s="51"/>
      <c r="H102" s="52"/>
      <c r="I102" s="229"/>
      <c r="J102" s="227"/>
      <c r="K102" s="25" t="str">
        <f t="shared" si="2"/>
        <v/>
      </c>
      <c r="L102" s="26" t="str">
        <f t="shared" si="3"/>
        <v/>
      </c>
    </row>
    <row r="103" spans="1:13" s="14" customFormat="1" ht="14" collapsed="1" x14ac:dyDescent="0.3">
      <c r="B103" s="257"/>
      <c r="C103" s="258"/>
      <c r="D103" s="50"/>
      <c r="E103" s="50"/>
      <c r="F103" s="50"/>
      <c r="G103" s="51"/>
      <c r="H103" s="53"/>
      <c r="I103" s="229"/>
      <c r="J103" s="227"/>
      <c r="K103" s="25" t="str">
        <f t="shared" si="2"/>
        <v/>
      </c>
      <c r="L103" s="26" t="str">
        <f t="shared" si="3"/>
        <v/>
      </c>
    </row>
    <row r="104" spans="1:13" s="14" customFormat="1" ht="14" hidden="1" outlineLevel="1" x14ac:dyDescent="0.3">
      <c r="B104" s="257"/>
      <c r="C104" s="258"/>
      <c r="D104" s="50"/>
      <c r="E104" s="50"/>
      <c r="F104" s="50"/>
      <c r="G104" s="51"/>
      <c r="H104" s="53"/>
      <c r="I104" s="51"/>
      <c r="J104" s="24"/>
      <c r="K104" s="25" t="str">
        <f t="shared" si="2"/>
        <v/>
      </c>
      <c r="L104" s="26" t="str">
        <f t="shared" si="3"/>
        <v/>
      </c>
    </row>
    <row r="105" spans="1:13" s="14" customFormat="1" ht="14" hidden="1" outlineLevel="1" x14ac:dyDescent="0.3">
      <c r="B105" s="257"/>
      <c r="C105" s="258"/>
      <c r="D105" s="50"/>
      <c r="E105" s="50"/>
      <c r="F105" s="50"/>
      <c r="G105" s="51"/>
      <c r="H105" s="53"/>
      <c r="I105" s="51"/>
      <c r="J105" s="24"/>
      <c r="K105" s="25" t="str">
        <f t="shared" si="2"/>
        <v/>
      </c>
      <c r="L105" s="26" t="str">
        <f t="shared" si="3"/>
        <v/>
      </c>
    </row>
    <row r="106" spans="1:13" s="14" customFormat="1" ht="14" hidden="1" outlineLevel="1" x14ac:dyDescent="0.3">
      <c r="B106" s="257"/>
      <c r="C106" s="258"/>
      <c r="D106" s="50"/>
      <c r="E106" s="50"/>
      <c r="F106" s="50"/>
      <c r="G106" s="51"/>
      <c r="H106" s="53"/>
      <c r="I106" s="51"/>
      <c r="J106" s="24"/>
      <c r="K106" s="25" t="str">
        <f t="shared" si="2"/>
        <v/>
      </c>
      <c r="L106" s="26" t="str">
        <f t="shared" si="3"/>
        <v/>
      </c>
    </row>
    <row r="107" spans="1:13" s="14" customFormat="1" ht="14" hidden="1" outlineLevel="1" x14ac:dyDescent="0.3">
      <c r="B107" s="257"/>
      <c r="C107" s="258"/>
      <c r="D107" s="50"/>
      <c r="E107" s="50"/>
      <c r="F107" s="50"/>
      <c r="G107" s="51"/>
      <c r="H107" s="53"/>
      <c r="I107" s="51"/>
      <c r="J107" s="24"/>
      <c r="K107" s="25" t="str">
        <f t="shared" si="2"/>
        <v/>
      </c>
      <c r="L107" s="26" t="str">
        <f t="shared" si="3"/>
        <v/>
      </c>
    </row>
    <row r="108" spans="1:13" s="14" customFormat="1" ht="14" hidden="1" outlineLevel="1" x14ac:dyDescent="0.3">
      <c r="B108" s="257"/>
      <c r="C108" s="258"/>
      <c r="D108" s="50"/>
      <c r="E108" s="50"/>
      <c r="F108" s="50"/>
      <c r="G108" s="51"/>
      <c r="H108" s="53"/>
      <c r="I108" s="51"/>
      <c r="J108" s="24"/>
      <c r="K108" s="25" t="str">
        <f t="shared" si="2"/>
        <v/>
      </c>
      <c r="L108" s="26" t="str">
        <f t="shared" si="3"/>
        <v/>
      </c>
    </row>
    <row r="109" spans="1:13" s="14" customFormat="1" ht="14" hidden="1" outlineLevel="1" x14ac:dyDescent="0.3">
      <c r="B109" s="257"/>
      <c r="C109" s="258"/>
      <c r="D109" s="50"/>
      <c r="E109" s="50"/>
      <c r="F109" s="50"/>
      <c r="G109" s="51"/>
      <c r="H109" s="53"/>
      <c r="I109" s="51"/>
      <c r="J109" s="24"/>
      <c r="K109" s="25" t="str">
        <f t="shared" si="2"/>
        <v/>
      </c>
      <c r="L109" s="26" t="str">
        <f t="shared" si="3"/>
        <v/>
      </c>
    </row>
    <row r="110" spans="1:13" s="14" customFormat="1" ht="14" hidden="1" outlineLevel="1" x14ac:dyDescent="0.3">
      <c r="B110" s="257"/>
      <c r="C110" s="258"/>
      <c r="D110" s="50"/>
      <c r="E110" s="50"/>
      <c r="F110" s="50"/>
      <c r="G110" s="51"/>
      <c r="H110" s="53"/>
      <c r="I110" s="51"/>
      <c r="J110" s="24"/>
      <c r="K110" s="25" t="str">
        <f t="shared" si="2"/>
        <v/>
      </c>
      <c r="L110" s="26" t="str">
        <f t="shared" si="3"/>
        <v/>
      </c>
    </row>
    <row r="111" spans="1:13" s="14" customFormat="1" ht="14" hidden="1" outlineLevel="1" x14ac:dyDescent="0.3">
      <c r="B111" s="257"/>
      <c r="C111" s="258"/>
      <c r="D111" s="50"/>
      <c r="E111" s="50"/>
      <c r="F111" s="50"/>
      <c r="G111" s="51"/>
      <c r="H111" s="53"/>
      <c r="I111" s="51"/>
      <c r="J111" s="24"/>
      <c r="K111" s="25" t="str">
        <f t="shared" si="2"/>
        <v/>
      </c>
      <c r="L111" s="26" t="str">
        <f t="shared" si="3"/>
        <v/>
      </c>
    </row>
    <row r="112" spans="1:13" s="14" customFormat="1" ht="14" hidden="1" outlineLevel="1" x14ac:dyDescent="0.3">
      <c r="B112" s="257"/>
      <c r="C112" s="258"/>
      <c r="D112" s="50"/>
      <c r="E112" s="50"/>
      <c r="F112" s="50"/>
      <c r="G112" s="51"/>
      <c r="H112" s="53"/>
      <c r="I112" s="51"/>
      <c r="J112" s="24"/>
      <c r="K112" s="25" t="str">
        <f t="shared" si="2"/>
        <v/>
      </c>
      <c r="L112" s="26" t="str">
        <f t="shared" si="3"/>
        <v/>
      </c>
    </row>
    <row r="113" spans="2:12" s="14" customFormat="1" ht="14" hidden="1" outlineLevel="1" x14ac:dyDescent="0.3">
      <c r="B113" s="257"/>
      <c r="C113" s="258"/>
      <c r="D113" s="50"/>
      <c r="E113" s="50"/>
      <c r="F113" s="50"/>
      <c r="G113" s="51"/>
      <c r="H113" s="53"/>
      <c r="I113" s="51"/>
      <c r="J113" s="24"/>
      <c r="K113" s="25" t="str">
        <f t="shared" si="2"/>
        <v/>
      </c>
      <c r="L113" s="26" t="str">
        <f t="shared" si="3"/>
        <v/>
      </c>
    </row>
    <row r="114" spans="2:12" s="14" customFormat="1" ht="14" hidden="1" outlineLevel="1" x14ac:dyDescent="0.3">
      <c r="B114" s="257"/>
      <c r="C114" s="258"/>
      <c r="D114" s="50"/>
      <c r="E114" s="50"/>
      <c r="F114" s="50"/>
      <c r="G114" s="51"/>
      <c r="H114" s="53"/>
      <c r="I114" s="51"/>
      <c r="J114" s="24"/>
      <c r="K114" s="25" t="str">
        <f t="shared" si="2"/>
        <v/>
      </c>
      <c r="L114" s="26" t="str">
        <f t="shared" si="3"/>
        <v/>
      </c>
    </row>
    <row r="115" spans="2:12" s="14" customFormat="1" ht="14" hidden="1" outlineLevel="1" x14ac:dyDescent="0.3">
      <c r="B115" s="257"/>
      <c r="C115" s="258"/>
      <c r="D115" s="50"/>
      <c r="E115" s="50"/>
      <c r="F115" s="50"/>
      <c r="G115" s="51"/>
      <c r="H115" s="53"/>
      <c r="I115" s="51"/>
      <c r="J115" s="24"/>
      <c r="K115" s="25" t="str">
        <f t="shared" si="2"/>
        <v/>
      </c>
      <c r="L115" s="26" t="str">
        <f t="shared" si="3"/>
        <v/>
      </c>
    </row>
    <row r="116" spans="2:12" s="14" customFormat="1" ht="14" hidden="1" outlineLevel="1" x14ac:dyDescent="0.3">
      <c r="B116" s="257"/>
      <c r="C116" s="258"/>
      <c r="D116" s="50"/>
      <c r="E116" s="50"/>
      <c r="F116" s="50"/>
      <c r="G116" s="51"/>
      <c r="H116" s="53"/>
      <c r="I116" s="51"/>
      <c r="J116" s="24"/>
      <c r="K116" s="25" t="str">
        <f t="shared" si="2"/>
        <v/>
      </c>
      <c r="L116" s="26" t="str">
        <f t="shared" si="3"/>
        <v/>
      </c>
    </row>
    <row r="117" spans="2:12" s="14" customFormat="1" ht="14" hidden="1" outlineLevel="1" x14ac:dyDescent="0.3">
      <c r="B117" s="257"/>
      <c r="C117" s="258"/>
      <c r="D117" s="50"/>
      <c r="E117" s="50"/>
      <c r="F117" s="50"/>
      <c r="G117" s="51"/>
      <c r="H117" s="53"/>
      <c r="I117" s="51"/>
      <c r="J117" s="24"/>
      <c r="K117" s="25" t="str">
        <f t="shared" si="2"/>
        <v/>
      </c>
      <c r="L117" s="26" t="str">
        <f t="shared" si="3"/>
        <v/>
      </c>
    </row>
    <row r="118" spans="2:12" s="14" customFormat="1" ht="14" hidden="1" outlineLevel="1" x14ac:dyDescent="0.3">
      <c r="B118" s="257"/>
      <c r="C118" s="258"/>
      <c r="D118" s="50"/>
      <c r="E118" s="50"/>
      <c r="F118" s="50"/>
      <c r="G118" s="51"/>
      <c r="H118" s="53"/>
      <c r="I118" s="51"/>
      <c r="J118" s="24"/>
      <c r="K118" s="25" t="str">
        <f t="shared" si="2"/>
        <v/>
      </c>
      <c r="L118" s="26" t="str">
        <f t="shared" si="3"/>
        <v/>
      </c>
    </row>
    <row r="119" spans="2:12" s="14" customFormat="1" ht="14" hidden="1" outlineLevel="1" x14ac:dyDescent="0.3">
      <c r="B119" s="257"/>
      <c r="C119" s="258"/>
      <c r="D119" s="50"/>
      <c r="E119" s="50"/>
      <c r="F119" s="50"/>
      <c r="G119" s="51"/>
      <c r="H119" s="53"/>
      <c r="I119" s="51"/>
      <c r="J119" s="24"/>
      <c r="K119" s="25" t="str">
        <f t="shared" si="2"/>
        <v/>
      </c>
      <c r="L119" s="26" t="str">
        <f t="shared" si="3"/>
        <v/>
      </c>
    </row>
    <row r="120" spans="2:12" s="14" customFormat="1" ht="14" hidden="1" outlineLevel="1" x14ac:dyDescent="0.3">
      <c r="B120" s="257"/>
      <c r="C120" s="258"/>
      <c r="D120" s="50"/>
      <c r="E120" s="50"/>
      <c r="F120" s="50"/>
      <c r="G120" s="51"/>
      <c r="H120" s="53"/>
      <c r="I120" s="51"/>
      <c r="J120" s="27"/>
      <c r="K120" s="25" t="str">
        <f t="shared" si="2"/>
        <v/>
      </c>
      <c r="L120" s="26" t="str">
        <f t="shared" si="3"/>
        <v/>
      </c>
    </row>
    <row r="121" spans="2:12" s="14" customFormat="1" ht="14" hidden="1" outlineLevel="1" x14ac:dyDescent="0.3">
      <c r="B121" s="257"/>
      <c r="C121" s="258"/>
      <c r="D121" s="50"/>
      <c r="E121" s="50"/>
      <c r="F121" s="50"/>
      <c r="G121" s="51"/>
      <c r="H121" s="53"/>
      <c r="I121" s="51"/>
      <c r="J121" s="27"/>
      <c r="K121" s="25" t="str">
        <f t="shared" si="2"/>
        <v/>
      </c>
      <c r="L121" s="26" t="str">
        <f t="shared" si="3"/>
        <v/>
      </c>
    </row>
    <row r="122" spans="2:12" s="14" customFormat="1" ht="14" hidden="1" outlineLevel="1" x14ac:dyDescent="0.3">
      <c r="B122" s="257"/>
      <c r="C122" s="258"/>
      <c r="D122" s="50"/>
      <c r="E122" s="50"/>
      <c r="F122" s="50"/>
      <c r="G122" s="51"/>
      <c r="H122" s="53"/>
      <c r="I122" s="51"/>
      <c r="J122" s="27"/>
      <c r="K122" s="25" t="str">
        <f t="shared" si="2"/>
        <v/>
      </c>
      <c r="L122" s="26" t="str">
        <f t="shared" si="3"/>
        <v/>
      </c>
    </row>
    <row r="123" spans="2:12" s="14" customFormat="1" ht="14" hidden="1" outlineLevel="1" x14ac:dyDescent="0.3">
      <c r="B123" s="257"/>
      <c r="C123" s="258"/>
      <c r="D123" s="50"/>
      <c r="E123" s="50"/>
      <c r="F123" s="50"/>
      <c r="G123" s="51"/>
      <c r="H123" s="53"/>
      <c r="I123" s="51"/>
      <c r="J123" s="27"/>
      <c r="K123" s="25" t="str">
        <f t="shared" si="2"/>
        <v/>
      </c>
      <c r="L123" s="26" t="str">
        <f t="shared" si="3"/>
        <v/>
      </c>
    </row>
    <row r="124" spans="2:12" s="14" customFormat="1" ht="14" hidden="1" outlineLevel="1" x14ac:dyDescent="0.3">
      <c r="B124" s="257"/>
      <c r="C124" s="258"/>
      <c r="D124" s="50"/>
      <c r="E124" s="50"/>
      <c r="F124" s="50"/>
      <c r="G124" s="51"/>
      <c r="H124" s="53"/>
      <c r="I124" s="51"/>
      <c r="J124" s="27"/>
      <c r="K124" s="25" t="str">
        <f t="shared" si="2"/>
        <v/>
      </c>
      <c r="L124" s="26" t="str">
        <f t="shared" si="3"/>
        <v/>
      </c>
    </row>
    <row r="125" spans="2:12" s="14" customFormat="1" ht="14" hidden="1" outlineLevel="1" x14ac:dyDescent="0.3">
      <c r="B125" s="257"/>
      <c r="C125" s="258"/>
      <c r="D125" s="50"/>
      <c r="E125" s="50"/>
      <c r="F125" s="50"/>
      <c r="G125" s="51"/>
      <c r="H125" s="53"/>
      <c r="I125" s="51"/>
      <c r="J125" s="27"/>
      <c r="K125" s="25" t="str">
        <f t="shared" si="2"/>
        <v/>
      </c>
      <c r="L125" s="26" t="str">
        <f t="shared" si="3"/>
        <v/>
      </c>
    </row>
    <row r="126" spans="2:12" s="14" customFormat="1" ht="14" hidden="1" outlineLevel="1" x14ac:dyDescent="0.3">
      <c r="B126" s="257"/>
      <c r="C126" s="258"/>
      <c r="D126" s="50"/>
      <c r="E126" s="50"/>
      <c r="F126" s="50"/>
      <c r="G126" s="51"/>
      <c r="H126" s="53"/>
      <c r="I126" s="51"/>
      <c r="J126" s="27"/>
      <c r="K126" s="25" t="str">
        <f t="shared" si="2"/>
        <v/>
      </c>
      <c r="L126" s="26" t="str">
        <f t="shared" si="3"/>
        <v/>
      </c>
    </row>
    <row r="127" spans="2:12" s="14" customFormat="1" ht="14" hidden="1" outlineLevel="1" x14ac:dyDescent="0.3">
      <c r="B127" s="257"/>
      <c r="C127" s="258"/>
      <c r="D127" s="50"/>
      <c r="E127" s="50"/>
      <c r="F127" s="50"/>
      <c r="G127" s="51"/>
      <c r="H127" s="53"/>
      <c r="I127" s="51"/>
      <c r="J127" s="27"/>
      <c r="K127" s="25" t="str">
        <f t="shared" si="2"/>
        <v/>
      </c>
      <c r="L127" s="26" t="str">
        <f t="shared" si="3"/>
        <v/>
      </c>
    </row>
    <row r="128" spans="2:12" s="14" customFormat="1" ht="14" hidden="1" outlineLevel="1" x14ac:dyDescent="0.3">
      <c r="B128" s="257"/>
      <c r="C128" s="258"/>
      <c r="D128" s="50"/>
      <c r="E128" s="50"/>
      <c r="F128" s="50"/>
      <c r="G128" s="51"/>
      <c r="H128" s="53"/>
      <c r="I128" s="51"/>
      <c r="J128" s="27"/>
      <c r="K128" s="25" t="str">
        <f t="shared" si="2"/>
        <v/>
      </c>
      <c r="L128" s="26" t="str">
        <f t="shared" si="3"/>
        <v/>
      </c>
    </row>
    <row r="129" spans="2:13" s="14" customFormat="1" ht="14" hidden="1" outlineLevel="1" x14ac:dyDescent="0.3">
      <c r="B129" s="264"/>
      <c r="C129" s="265"/>
      <c r="D129" s="54"/>
      <c r="E129" s="54"/>
      <c r="F129" s="54"/>
      <c r="G129" s="55"/>
      <c r="H129" s="56"/>
      <c r="I129" s="55"/>
      <c r="J129" s="27"/>
      <c r="K129" s="25" t="str">
        <f t="shared" si="2"/>
        <v/>
      </c>
      <c r="L129" s="26" t="str">
        <f t="shared" si="3"/>
        <v/>
      </c>
    </row>
    <row r="130" spans="2:13" ht="14" collapsed="1" x14ac:dyDescent="0.3">
      <c r="I130" s="221"/>
      <c r="K130" s="25"/>
      <c r="L130" s="224">
        <f>+SUM(L100:L129)</f>
        <v>0</v>
      </c>
      <c r="M130" s="225"/>
    </row>
    <row r="131" spans="2:13" x14ac:dyDescent="0.25">
      <c r="J131" s="223"/>
    </row>
    <row r="132" spans="2:13" x14ac:dyDescent="0.25"/>
    <row r="133" spans="2:13" x14ac:dyDescent="0.25"/>
    <row r="134" spans="2:13" x14ac:dyDescent="0.25"/>
    <row r="135" spans="2:13" x14ac:dyDescent="0.25"/>
    <row r="136" spans="2:13" x14ac:dyDescent="0.25"/>
    <row r="137" spans="2:13" x14ac:dyDescent="0.25"/>
    <row r="138" spans="2:13" x14ac:dyDescent="0.25"/>
    <row r="139" spans="2:13" x14ac:dyDescent="0.25"/>
    <row r="140" spans="2:13" x14ac:dyDescent="0.25"/>
    <row r="141" spans="2:13" x14ac:dyDescent="0.25"/>
    <row r="142" spans="2:13" x14ac:dyDescent="0.25"/>
    <row r="143" spans="2:13" x14ac:dyDescent="0.25"/>
    <row r="144" spans="2:13" x14ac:dyDescent="0.25"/>
  </sheetData>
  <sheetProtection sheet="1" objects="1" scenarios="1" formatColumns="0" formatRows="0" insertColumns="0" insertRows="0" deleteColumns="0" deleteRows="0"/>
  <dataConsolidate/>
  <mergeCells count="114">
    <mergeCell ref="D7:I7"/>
    <mergeCell ref="D9:I9"/>
    <mergeCell ref="G21:I21"/>
    <mergeCell ref="G22:I22"/>
    <mergeCell ref="H17:I17"/>
    <mergeCell ref="H18:I18"/>
    <mergeCell ref="H19:I19"/>
    <mergeCell ref="B18:D18"/>
    <mergeCell ref="B17:D17"/>
    <mergeCell ref="B7:C7"/>
    <mergeCell ref="A12:F12"/>
    <mergeCell ref="B9:C9"/>
    <mergeCell ref="A21:F21"/>
    <mergeCell ref="A22:F22"/>
    <mergeCell ref="B19:D19"/>
    <mergeCell ref="A13:F13"/>
    <mergeCell ref="A14:F14"/>
    <mergeCell ref="B40:C40"/>
    <mergeCell ref="B41:C41"/>
    <mergeCell ref="B42:C42"/>
    <mergeCell ref="B43:C43"/>
    <mergeCell ref="B44:C44"/>
    <mergeCell ref="B60:C60"/>
    <mergeCell ref="B61:C61"/>
    <mergeCell ref="B55:C55"/>
    <mergeCell ref="B56:C56"/>
    <mergeCell ref="B57:C57"/>
    <mergeCell ref="B58:C58"/>
    <mergeCell ref="B59:C59"/>
    <mergeCell ref="B50:C50"/>
    <mergeCell ref="B51:C51"/>
    <mergeCell ref="B52:C52"/>
    <mergeCell ref="B53:C53"/>
    <mergeCell ref="B54:C54"/>
    <mergeCell ref="B47:C47"/>
    <mergeCell ref="B48:C48"/>
    <mergeCell ref="B49:C49"/>
    <mergeCell ref="B127:C127"/>
    <mergeCell ref="B128:C128"/>
    <mergeCell ref="B129:C129"/>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4:C104"/>
    <mergeCell ref="B105:C105"/>
    <mergeCell ref="B106:C106"/>
    <mergeCell ref="B95:C95"/>
    <mergeCell ref="B99:C99"/>
    <mergeCell ref="B100:C100"/>
    <mergeCell ref="B101:C101"/>
    <mergeCell ref="B102:C102"/>
    <mergeCell ref="B103:C103"/>
    <mergeCell ref="B90:C90"/>
    <mergeCell ref="B91:C91"/>
    <mergeCell ref="B92:C92"/>
    <mergeCell ref="B93:C93"/>
    <mergeCell ref="B94:C94"/>
    <mergeCell ref="B85:C85"/>
    <mergeCell ref="B86:C86"/>
    <mergeCell ref="B87:C87"/>
    <mergeCell ref="B88:C88"/>
    <mergeCell ref="B89:C89"/>
    <mergeCell ref="B38:C38"/>
    <mergeCell ref="B39:C39"/>
    <mergeCell ref="B80:C80"/>
    <mergeCell ref="B82:C82"/>
    <mergeCell ref="B83:C83"/>
    <mergeCell ref="B84:C84"/>
    <mergeCell ref="B45:C45"/>
    <mergeCell ref="B46:C46"/>
    <mergeCell ref="B77:C77"/>
    <mergeCell ref="B78:C78"/>
    <mergeCell ref="B79:C79"/>
    <mergeCell ref="B71:C71"/>
    <mergeCell ref="B72:C72"/>
    <mergeCell ref="B73:C73"/>
    <mergeCell ref="B74:C74"/>
    <mergeCell ref="B81:C81"/>
    <mergeCell ref="B66:C66"/>
    <mergeCell ref="B67:C67"/>
    <mergeCell ref="B68:C68"/>
    <mergeCell ref="B69:C69"/>
    <mergeCell ref="B70:C70"/>
    <mergeCell ref="B65:C65"/>
    <mergeCell ref="B75:C75"/>
    <mergeCell ref="B76:C76"/>
    <mergeCell ref="A23:F23"/>
    <mergeCell ref="G23:I23"/>
    <mergeCell ref="B31:C31"/>
    <mergeCell ref="B32:C32"/>
    <mergeCell ref="B33:C33"/>
    <mergeCell ref="B34:C34"/>
    <mergeCell ref="B35:C35"/>
    <mergeCell ref="B36:C36"/>
    <mergeCell ref="B37:C37"/>
    <mergeCell ref="F31:G31"/>
    <mergeCell ref="F32:G35"/>
  </mergeCells>
  <dataValidations count="5">
    <dataValidation showInputMessage="1" showErrorMessage="1" sqref="G2" xr:uid="{00000000-0002-0000-0100-000000000000}"/>
    <dataValidation type="decimal" operator="greaterThanOrEqual" allowBlank="1" showInputMessage="1" showErrorMessage="1" sqref="G22:I22 H12 G13:H14" xr:uid="{00000000-0002-0000-0100-000002000000}">
      <formula1>0</formula1>
    </dataValidation>
    <dataValidation type="whole" operator="greaterThanOrEqual" allowBlank="1" showInputMessage="1" showErrorMessage="1" errorTitle="ERROR: Validation error" error="Please enter a whole number equal to or greater than 0" sqref="G23:I23" xr:uid="{646AC58F-555F-4DFE-9E11-2509E5DCAE48}">
      <formula1>0</formula1>
    </dataValidation>
    <dataValidation type="decimal" operator="greaterThanOrEqual" allowBlank="1" showInputMessage="1" showErrorMessage="1" errorTitle="ERROR: Validation error" error="Please input a numeric value larger or equal to 0" sqref="G12" xr:uid="{DF394141-D970-41C4-9523-DAA25D87F032}">
      <formula1>0</formula1>
    </dataValidation>
    <dataValidation type="decimal" operator="greaterThanOrEqual" allowBlank="1" showInputMessage="1" showErrorMessage="1" errorTitle="ERROR: Validation error" error="Please enter a numeric value greater or equal to 0_x000a_" sqref="G21:I21" xr:uid="{090B154E-05EA-4CA2-8BEA-33042D48473E}">
      <formula1>0</formula1>
    </dataValidation>
  </dataValidations>
  <pageMargins left="0.7" right="0.7" top="0.75" bottom="0.75" header="0.3" footer="0.3"/>
  <pageSetup paperSize="9" scale="71" fitToHeight="0" orientation="landscape" verticalDpi="0" r:id="rId1"/>
  <rowBreaks count="3" manualBreakCount="3">
    <brk id="29" max="16383" man="1"/>
    <brk id="63" max="16383" man="1"/>
    <brk id="9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Please select from list" xr:uid="{D2E3733B-D170-426D-9C40-B792126B0D4A}">
          <x14:formula1>
            <xm:f>Opslag!$I$2:$I$6</xm:f>
          </x14:formula1>
          <xm:sqref>I13:I14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XFC512"/>
  <sheetViews>
    <sheetView zoomScaleNormal="100" workbookViewId="0">
      <selection activeCell="G8" sqref="G8"/>
    </sheetView>
  </sheetViews>
  <sheetFormatPr defaultColWidth="9" defaultRowHeight="12.5" zeroHeight="1" outlineLevelRow="1" x14ac:dyDescent="0.25"/>
  <cols>
    <col min="1" max="1" width="2.33203125" style="10" customWidth="1"/>
    <col min="2" max="2" width="39.83203125" style="10" customWidth="1"/>
    <col min="3" max="3" width="26.33203125" style="10" customWidth="1"/>
    <col min="4" max="4" width="26.75" style="10" customWidth="1"/>
    <col min="5" max="5" width="28.08203125" style="10" customWidth="1"/>
    <col min="6" max="6" width="26.75" style="169" customWidth="1"/>
    <col min="7" max="7" width="22.5" style="17" customWidth="1"/>
    <col min="8" max="8" width="7.5" style="10" customWidth="1"/>
    <col min="9" max="9" width="22.5" style="10" hidden="1" customWidth="1"/>
    <col min="10" max="12" width="0" style="10" hidden="1" customWidth="1"/>
    <col min="13" max="13" width="17.83203125" style="10" customWidth="1"/>
    <col min="14" max="16383" width="9" style="10"/>
    <col min="16384" max="16384" width="6.33203125" style="10" hidden="1" customWidth="1"/>
  </cols>
  <sheetData>
    <row r="1" spans="1:14" s="1" customFormat="1" x14ac:dyDescent="0.25">
      <c r="A1" s="98"/>
      <c r="B1" s="98"/>
      <c r="C1" s="98"/>
      <c r="D1" s="98"/>
      <c r="E1" s="98"/>
      <c r="F1" s="162"/>
      <c r="G1" s="99"/>
      <c r="H1" s="98"/>
    </row>
    <row r="2" spans="1:14" s="1" customFormat="1" x14ac:dyDescent="0.25">
      <c r="A2" s="98"/>
      <c r="B2" s="98"/>
      <c r="C2" s="98"/>
      <c r="D2" s="98"/>
      <c r="E2" s="98"/>
      <c r="F2" s="163" t="s">
        <v>7</v>
      </c>
      <c r="G2" s="100" t="str">
        <f>+'Start here (select langage)'!G2</f>
        <v xml:space="preserve">English </v>
      </c>
      <c r="H2" s="98"/>
    </row>
    <row r="3" spans="1:14" x14ac:dyDescent="0.25">
      <c r="A3" s="75"/>
      <c r="B3" s="75"/>
      <c r="C3" s="75"/>
      <c r="D3" s="75"/>
      <c r="E3" s="75"/>
      <c r="F3" s="164"/>
      <c r="G3" s="101"/>
      <c r="H3" s="75"/>
    </row>
    <row r="4" spans="1:14" ht="22.5" x14ac:dyDescent="0.45">
      <c r="A4" s="75"/>
      <c r="B4" s="78" t="str">
        <f>+HLOOKUP(InputLanguage,LookupList,2,FALSE)</f>
        <v>Nordic Ecolabelling of cleaning services, Gen. 4</v>
      </c>
      <c r="C4" s="75"/>
      <c r="D4" s="75"/>
      <c r="E4" s="75"/>
      <c r="F4" s="164"/>
      <c r="G4" s="101"/>
      <c r="H4" s="75"/>
    </row>
    <row r="5" spans="1:14" ht="12.75" customHeight="1" x14ac:dyDescent="0.3">
      <c r="A5" s="75"/>
      <c r="B5" s="79" t="str">
        <f>+HLOOKUP(InputLanguage,LookupList,45,FALSE)</f>
        <v>- Annual square metres of ordinary cleaning</v>
      </c>
      <c r="C5" s="75"/>
      <c r="D5" s="75"/>
      <c r="E5" s="75"/>
      <c r="F5" s="164"/>
      <c r="G5" s="102"/>
      <c r="H5" s="75"/>
    </row>
    <row r="6" spans="1:14" ht="12.75" customHeight="1" x14ac:dyDescent="0.3">
      <c r="A6" s="75"/>
      <c r="B6" s="79"/>
      <c r="C6" s="75"/>
      <c r="D6" s="75"/>
      <c r="E6" s="75"/>
      <c r="F6" s="164"/>
      <c r="G6" s="102"/>
      <c r="H6" s="75"/>
    </row>
    <row r="7" spans="1:14" ht="14" x14ac:dyDescent="0.3">
      <c r="A7" s="75"/>
      <c r="B7" s="75"/>
      <c r="C7" s="75"/>
      <c r="D7" s="75"/>
      <c r="E7" s="75"/>
      <c r="F7" s="165"/>
      <c r="G7" s="103" t="str">
        <f>+HLOOKUP(InputLanguage,LookupList,56,FALSE)</f>
        <v>If own separate calculation - enter the result:</v>
      </c>
      <c r="H7" s="75"/>
    </row>
    <row r="8" spans="1:14" x14ac:dyDescent="0.25">
      <c r="A8" s="75"/>
      <c r="B8" s="75"/>
      <c r="C8" s="75"/>
      <c r="D8" s="75"/>
      <c r="E8" s="75"/>
      <c r="F8" s="75"/>
      <c r="G8" s="42"/>
      <c r="H8" s="79" t="str">
        <f>+HLOOKUP(InputLanguage,LookupList,57,FALSE)</f>
        <v>m2/year</v>
      </c>
    </row>
    <row r="9" spans="1:14" x14ac:dyDescent="0.25">
      <c r="A9" s="75"/>
      <c r="B9" s="79"/>
      <c r="C9" s="75"/>
      <c r="D9" s="75"/>
      <c r="E9" s="75"/>
      <c r="F9" s="75"/>
      <c r="G9" s="101"/>
      <c r="H9" s="75"/>
    </row>
    <row r="10" spans="1:14" ht="14.25" hidden="1" customHeight="1" x14ac:dyDescent="0.25">
      <c r="A10" s="75"/>
      <c r="B10" s="203"/>
      <c r="C10" s="202"/>
      <c r="D10" s="75"/>
      <c r="E10" s="75"/>
      <c r="F10" s="75"/>
      <c r="G10" s="101"/>
      <c r="H10" s="75"/>
    </row>
    <row r="11" spans="1:14" x14ac:dyDescent="0.25">
      <c r="A11" s="75"/>
      <c r="B11" s="86"/>
      <c r="C11" s="86"/>
      <c r="D11" s="75"/>
      <c r="E11" s="75"/>
      <c r="F11" s="75"/>
      <c r="G11" s="101"/>
      <c r="H11" s="75"/>
    </row>
    <row r="12" spans="1:14" ht="25" x14ac:dyDescent="0.25">
      <c r="A12" s="75"/>
      <c r="B12" s="86"/>
      <c r="C12" s="86"/>
      <c r="D12" s="86"/>
      <c r="E12" s="86"/>
      <c r="F12" s="166" t="str">
        <f>+HLOOKUP(InputLanguage,LookupList,55,FALSE)</f>
        <v>Calculated total m2</v>
      </c>
      <c r="G12" s="104">
        <f>+SUM(G15:G509)</f>
        <v>0</v>
      </c>
      <c r="H12" s="75"/>
      <c r="M12" s="210" t="s">
        <v>10</v>
      </c>
      <c r="N12" s="199">
        <f>+IF(ISBLANK(G8),+SUM(G15:G509),'Square metres'!G8)</f>
        <v>0</v>
      </c>
    </row>
    <row r="13" spans="1:14" x14ac:dyDescent="0.25">
      <c r="A13" s="75"/>
      <c r="B13" s="79"/>
      <c r="C13" s="75"/>
      <c r="D13" s="75"/>
      <c r="E13" s="75"/>
      <c r="F13" s="164"/>
      <c r="G13" s="101"/>
      <c r="H13" s="75"/>
      <c r="M13" s="209"/>
    </row>
    <row r="14" spans="1:14" x14ac:dyDescent="0.25">
      <c r="A14" s="75"/>
      <c r="B14" s="108" t="str">
        <f>+HLOOKUP(InputLanguage,LookupList,49,FALSE)</f>
        <v>Customer name</v>
      </c>
      <c r="C14" s="108" t="str">
        <f>+HLOOKUP(InputLanguage,LookupList,50,FALSE)</f>
        <v>Internal customer number (not mandatory)</v>
      </c>
      <c r="D14" s="94" t="str">
        <f>+HLOOKUP(InputLanguage,LookupList,51,FALSE)</f>
        <v>Area [m2]</v>
      </c>
      <c r="E14" s="94" t="str">
        <f>+HLOOKUP(InputLanguage,LookupList,52,FALSE)</f>
        <v>Number of times/year</v>
      </c>
      <c r="F14" s="167" t="str">
        <f>+HLOOKUP(InputLanguage,LookupList,53,FALSE)</f>
        <v>Alternatively number of full time eqvivalents</v>
      </c>
      <c r="G14" s="110" t="str">
        <f>+HLOOKUP(InputLanguage,LookupList,54,FALSE)</f>
        <v>Calculated area/year</v>
      </c>
      <c r="H14" s="79"/>
      <c r="I14" s="14"/>
      <c r="J14" s="14"/>
      <c r="K14" s="14"/>
      <c r="L14" s="14"/>
    </row>
    <row r="15" spans="1:14" x14ac:dyDescent="0.25">
      <c r="A15" s="75"/>
      <c r="B15" s="40"/>
      <c r="C15" s="40"/>
      <c r="D15" s="41"/>
      <c r="E15" s="204"/>
      <c r="F15" s="168"/>
      <c r="G15" s="106">
        <f>+IF(D15*E15=0,F15*430000,D15*E15)</f>
        <v>0</v>
      </c>
      <c r="H15" s="75"/>
    </row>
    <row r="16" spans="1:14" x14ac:dyDescent="0.25">
      <c r="A16" s="75"/>
      <c r="B16" s="40"/>
      <c r="C16" s="40"/>
      <c r="D16" s="41"/>
      <c r="E16" s="204"/>
      <c r="F16" s="168"/>
      <c r="G16" s="106">
        <f t="shared" ref="G16:G20" si="0">+IF(D16*E16=0,F16*430000,D16*E16)</f>
        <v>0</v>
      </c>
      <c r="H16" s="75"/>
    </row>
    <row r="17" spans="1:8" x14ac:dyDescent="0.25">
      <c r="A17" s="75"/>
      <c r="B17" s="40"/>
      <c r="C17" s="40"/>
      <c r="D17" s="41"/>
      <c r="E17" s="204"/>
      <c r="F17" s="168"/>
      <c r="G17" s="106">
        <f t="shared" si="0"/>
        <v>0</v>
      </c>
      <c r="H17" s="75"/>
    </row>
    <row r="18" spans="1:8" x14ac:dyDescent="0.25">
      <c r="A18" s="75"/>
      <c r="B18" s="40"/>
      <c r="C18" s="40"/>
      <c r="D18" s="41"/>
      <c r="E18" s="204"/>
      <c r="F18" s="168"/>
      <c r="G18" s="106">
        <f t="shared" si="0"/>
        <v>0</v>
      </c>
      <c r="H18" s="75"/>
    </row>
    <row r="19" spans="1:8" x14ac:dyDescent="0.25">
      <c r="A19" s="75"/>
      <c r="B19" s="40"/>
      <c r="C19" s="40"/>
      <c r="D19" s="41"/>
      <c r="E19" s="204"/>
      <c r="F19" s="168"/>
      <c r="G19" s="106">
        <f t="shared" si="0"/>
        <v>0</v>
      </c>
      <c r="H19" s="75"/>
    </row>
    <row r="20" spans="1:8" ht="12" customHeight="1" x14ac:dyDescent="0.25">
      <c r="A20" s="75"/>
      <c r="B20" s="40"/>
      <c r="C20" s="40"/>
      <c r="D20" s="41"/>
      <c r="E20" s="204"/>
      <c r="F20" s="168"/>
      <c r="G20" s="106">
        <f t="shared" si="0"/>
        <v>0</v>
      </c>
      <c r="H20" s="75"/>
    </row>
    <row r="21" spans="1:8" hidden="1" outlineLevel="1" x14ac:dyDescent="0.25">
      <c r="B21" s="40"/>
      <c r="C21" s="40"/>
      <c r="D21" s="41"/>
      <c r="E21" s="41"/>
      <c r="F21" s="168"/>
      <c r="G21" s="106">
        <f t="shared" ref="G21:G79" si="1">+IF(D21*E21=0,F21*330000,D21*E21)</f>
        <v>0</v>
      </c>
      <c r="H21" s="75"/>
    </row>
    <row r="22" spans="1:8" hidden="1" outlineLevel="1" x14ac:dyDescent="0.25">
      <c r="B22" s="40"/>
      <c r="C22" s="40"/>
      <c r="D22" s="41"/>
      <c r="E22" s="41"/>
      <c r="F22" s="168"/>
      <c r="G22" s="106">
        <f t="shared" si="1"/>
        <v>0</v>
      </c>
      <c r="H22" s="75"/>
    </row>
    <row r="23" spans="1:8" hidden="1" outlineLevel="1" x14ac:dyDescent="0.25">
      <c r="B23" s="40"/>
      <c r="C23" s="40"/>
      <c r="D23" s="41"/>
      <c r="E23" s="41"/>
      <c r="F23" s="168"/>
      <c r="G23" s="106">
        <f t="shared" si="1"/>
        <v>0</v>
      </c>
      <c r="H23" s="75"/>
    </row>
    <row r="24" spans="1:8" hidden="1" outlineLevel="1" x14ac:dyDescent="0.25">
      <c r="B24" s="40"/>
      <c r="C24" s="40"/>
      <c r="D24" s="41"/>
      <c r="E24" s="41"/>
      <c r="F24" s="168"/>
      <c r="G24" s="106">
        <f t="shared" si="1"/>
        <v>0</v>
      </c>
      <c r="H24" s="75"/>
    </row>
    <row r="25" spans="1:8" hidden="1" outlineLevel="1" x14ac:dyDescent="0.25">
      <c r="B25" s="40"/>
      <c r="C25" s="40"/>
      <c r="D25" s="41"/>
      <c r="E25" s="41"/>
      <c r="F25" s="168"/>
      <c r="G25" s="106">
        <f t="shared" si="1"/>
        <v>0</v>
      </c>
      <c r="H25" s="75"/>
    </row>
    <row r="26" spans="1:8" hidden="1" outlineLevel="1" x14ac:dyDescent="0.25">
      <c r="B26" s="40"/>
      <c r="C26" s="40"/>
      <c r="D26" s="41"/>
      <c r="E26" s="41"/>
      <c r="F26" s="168"/>
      <c r="G26" s="106">
        <f t="shared" si="1"/>
        <v>0</v>
      </c>
      <c r="H26" s="75"/>
    </row>
    <row r="27" spans="1:8" hidden="1" outlineLevel="1" x14ac:dyDescent="0.25">
      <c r="B27" s="40"/>
      <c r="C27" s="40"/>
      <c r="D27" s="41"/>
      <c r="E27" s="41"/>
      <c r="F27" s="168"/>
      <c r="G27" s="106">
        <f t="shared" si="1"/>
        <v>0</v>
      </c>
      <c r="H27" s="75"/>
    </row>
    <row r="28" spans="1:8" hidden="1" outlineLevel="1" x14ac:dyDescent="0.25">
      <c r="B28" s="40"/>
      <c r="C28" s="40"/>
      <c r="D28" s="41"/>
      <c r="E28" s="41"/>
      <c r="F28" s="168"/>
      <c r="G28" s="106">
        <f t="shared" si="1"/>
        <v>0</v>
      </c>
      <c r="H28" s="75"/>
    </row>
    <row r="29" spans="1:8" hidden="1" outlineLevel="1" x14ac:dyDescent="0.25">
      <c r="B29" s="40"/>
      <c r="C29" s="40"/>
      <c r="D29" s="41"/>
      <c r="E29" s="41"/>
      <c r="F29" s="168"/>
      <c r="G29" s="106">
        <f t="shared" si="1"/>
        <v>0</v>
      </c>
      <c r="H29" s="75"/>
    </row>
    <row r="30" spans="1:8" hidden="1" outlineLevel="1" x14ac:dyDescent="0.25">
      <c r="B30" s="40"/>
      <c r="C30" s="40"/>
      <c r="D30" s="41"/>
      <c r="E30" s="41"/>
      <c r="F30" s="168"/>
      <c r="G30" s="106">
        <f t="shared" si="1"/>
        <v>0</v>
      </c>
      <c r="H30" s="75"/>
    </row>
    <row r="31" spans="1:8" hidden="1" outlineLevel="1" x14ac:dyDescent="0.25">
      <c r="B31" s="40"/>
      <c r="C31" s="40"/>
      <c r="D31" s="41"/>
      <c r="E31" s="41"/>
      <c r="F31" s="168"/>
      <c r="G31" s="106">
        <f t="shared" si="1"/>
        <v>0</v>
      </c>
      <c r="H31" s="75"/>
    </row>
    <row r="32" spans="1:8" hidden="1" outlineLevel="1" x14ac:dyDescent="0.25">
      <c r="B32" s="40"/>
      <c r="C32" s="40"/>
      <c r="D32" s="41"/>
      <c r="E32" s="41"/>
      <c r="F32" s="168"/>
      <c r="G32" s="106">
        <f t="shared" si="1"/>
        <v>0</v>
      </c>
      <c r="H32" s="75"/>
    </row>
    <row r="33" spans="2:8" hidden="1" outlineLevel="1" x14ac:dyDescent="0.25">
      <c r="B33" s="40"/>
      <c r="C33" s="40"/>
      <c r="D33" s="41"/>
      <c r="E33" s="41"/>
      <c r="F33" s="168"/>
      <c r="G33" s="106">
        <f t="shared" si="1"/>
        <v>0</v>
      </c>
      <c r="H33" s="75"/>
    </row>
    <row r="34" spans="2:8" hidden="1" outlineLevel="1" x14ac:dyDescent="0.25">
      <c r="B34" s="40"/>
      <c r="C34" s="40"/>
      <c r="D34" s="41"/>
      <c r="E34" s="41"/>
      <c r="F34" s="168"/>
      <c r="G34" s="106">
        <f t="shared" si="1"/>
        <v>0</v>
      </c>
      <c r="H34" s="75"/>
    </row>
    <row r="35" spans="2:8" hidden="1" outlineLevel="1" x14ac:dyDescent="0.25">
      <c r="B35" s="40"/>
      <c r="C35" s="40"/>
      <c r="D35" s="41"/>
      <c r="E35" s="41"/>
      <c r="F35" s="168"/>
      <c r="G35" s="106">
        <f t="shared" si="1"/>
        <v>0</v>
      </c>
      <c r="H35" s="75"/>
    </row>
    <row r="36" spans="2:8" hidden="1" outlineLevel="1" x14ac:dyDescent="0.25">
      <c r="B36" s="40"/>
      <c r="C36" s="40"/>
      <c r="D36" s="41"/>
      <c r="E36" s="41"/>
      <c r="F36" s="168"/>
      <c r="G36" s="106">
        <f t="shared" si="1"/>
        <v>0</v>
      </c>
      <c r="H36" s="75"/>
    </row>
    <row r="37" spans="2:8" hidden="1" outlineLevel="1" x14ac:dyDescent="0.25">
      <c r="B37" s="40"/>
      <c r="C37" s="40"/>
      <c r="D37" s="41"/>
      <c r="E37" s="41"/>
      <c r="F37" s="168"/>
      <c r="G37" s="106">
        <f t="shared" si="1"/>
        <v>0</v>
      </c>
      <c r="H37" s="75"/>
    </row>
    <row r="38" spans="2:8" hidden="1" outlineLevel="1" x14ac:dyDescent="0.25">
      <c r="B38" s="40"/>
      <c r="C38" s="40"/>
      <c r="D38" s="41"/>
      <c r="E38" s="41"/>
      <c r="F38" s="168"/>
      <c r="G38" s="106">
        <f t="shared" si="1"/>
        <v>0</v>
      </c>
      <c r="H38" s="75"/>
    </row>
    <row r="39" spans="2:8" hidden="1" outlineLevel="1" x14ac:dyDescent="0.25">
      <c r="B39" s="40"/>
      <c r="C39" s="40"/>
      <c r="D39" s="41"/>
      <c r="E39" s="41"/>
      <c r="F39" s="168"/>
      <c r="G39" s="106">
        <f t="shared" si="1"/>
        <v>0</v>
      </c>
      <c r="H39" s="75"/>
    </row>
    <row r="40" spans="2:8" hidden="1" outlineLevel="1" x14ac:dyDescent="0.25">
      <c r="B40" s="40"/>
      <c r="C40" s="40"/>
      <c r="D40" s="41"/>
      <c r="E40" s="41"/>
      <c r="F40" s="168"/>
      <c r="G40" s="106">
        <f t="shared" si="1"/>
        <v>0</v>
      </c>
      <c r="H40" s="75"/>
    </row>
    <row r="41" spans="2:8" hidden="1" outlineLevel="1" x14ac:dyDescent="0.25">
      <c r="B41" s="40"/>
      <c r="C41" s="40"/>
      <c r="D41" s="41"/>
      <c r="E41" s="41"/>
      <c r="F41" s="168"/>
      <c r="G41" s="106">
        <f t="shared" si="1"/>
        <v>0</v>
      </c>
      <c r="H41" s="75"/>
    </row>
    <row r="42" spans="2:8" hidden="1" outlineLevel="1" x14ac:dyDescent="0.25">
      <c r="B42" s="40"/>
      <c r="C42" s="40"/>
      <c r="D42" s="41"/>
      <c r="E42" s="41"/>
      <c r="F42" s="168"/>
      <c r="G42" s="106">
        <f t="shared" si="1"/>
        <v>0</v>
      </c>
      <c r="H42" s="75"/>
    </row>
    <row r="43" spans="2:8" hidden="1" outlineLevel="1" x14ac:dyDescent="0.25">
      <c r="B43" s="40"/>
      <c r="C43" s="40"/>
      <c r="D43" s="41"/>
      <c r="E43" s="41"/>
      <c r="F43" s="168"/>
      <c r="G43" s="106">
        <f t="shared" si="1"/>
        <v>0</v>
      </c>
      <c r="H43" s="75"/>
    </row>
    <row r="44" spans="2:8" hidden="1" outlineLevel="1" x14ac:dyDescent="0.25">
      <c r="B44" s="40"/>
      <c r="C44" s="40"/>
      <c r="D44" s="41"/>
      <c r="E44" s="41"/>
      <c r="F44" s="168"/>
      <c r="G44" s="106">
        <f t="shared" si="1"/>
        <v>0</v>
      </c>
      <c r="H44" s="75"/>
    </row>
    <row r="45" spans="2:8" hidden="1" outlineLevel="1" x14ac:dyDescent="0.25">
      <c r="B45" s="40"/>
      <c r="C45" s="40"/>
      <c r="D45" s="41"/>
      <c r="E45" s="41"/>
      <c r="F45" s="168"/>
      <c r="G45" s="106">
        <f t="shared" si="1"/>
        <v>0</v>
      </c>
      <c r="H45" s="75"/>
    </row>
    <row r="46" spans="2:8" hidden="1" outlineLevel="1" x14ac:dyDescent="0.25">
      <c r="B46" s="40"/>
      <c r="C46" s="40"/>
      <c r="D46" s="41"/>
      <c r="E46" s="41"/>
      <c r="F46" s="168"/>
      <c r="G46" s="106">
        <f t="shared" si="1"/>
        <v>0</v>
      </c>
      <c r="H46" s="75"/>
    </row>
    <row r="47" spans="2:8" hidden="1" outlineLevel="1" x14ac:dyDescent="0.25">
      <c r="B47" s="40"/>
      <c r="C47" s="40"/>
      <c r="D47" s="41"/>
      <c r="E47" s="41"/>
      <c r="F47" s="168"/>
      <c r="G47" s="106">
        <f t="shared" si="1"/>
        <v>0</v>
      </c>
      <c r="H47" s="75"/>
    </row>
    <row r="48" spans="2:8" hidden="1" outlineLevel="1" x14ac:dyDescent="0.25">
      <c r="B48" s="40"/>
      <c r="C48" s="40"/>
      <c r="D48" s="41"/>
      <c r="E48" s="41"/>
      <c r="F48" s="168"/>
      <c r="G48" s="106">
        <f t="shared" si="1"/>
        <v>0</v>
      </c>
      <c r="H48" s="75"/>
    </row>
    <row r="49" spans="2:8" hidden="1" outlineLevel="1" x14ac:dyDescent="0.25">
      <c r="B49" s="40"/>
      <c r="C49" s="40"/>
      <c r="D49" s="41"/>
      <c r="E49" s="41"/>
      <c r="F49" s="168"/>
      <c r="G49" s="106">
        <f t="shared" si="1"/>
        <v>0</v>
      </c>
      <c r="H49" s="75"/>
    </row>
    <row r="50" spans="2:8" hidden="1" outlineLevel="1" x14ac:dyDescent="0.25">
      <c r="B50" s="40"/>
      <c r="C50" s="40"/>
      <c r="D50" s="41"/>
      <c r="E50" s="41"/>
      <c r="F50" s="168"/>
      <c r="G50" s="106">
        <f t="shared" si="1"/>
        <v>0</v>
      </c>
      <c r="H50" s="75"/>
    </row>
    <row r="51" spans="2:8" hidden="1" outlineLevel="1" x14ac:dyDescent="0.25">
      <c r="B51" s="40"/>
      <c r="C51" s="40"/>
      <c r="D51" s="41"/>
      <c r="E51" s="41"/>
      <c r="F51" s="168"/>
      <c r="G51" s="106">
        <f t="shared" si="1"/>
        <v>0</v>
      </c>
      <c r="H51" s="75"/>
    </row>
    <row r="52" spans="2:8" hidden="1" outlineLevel="1" x14ac:dyDescent="0.25">
      <c r="B52" s="40"/>
      <c r="C52" s="40"/>
      <c r="D52" s="41"/>
      <c r="E52" s="41"/>
      <c r="F52" s="168"/>
      <c r="G52" s="106">
        <f t="shared" si="1"/>
        <v>0</v>
      </c>
      <c r="H52" s="75"/>
    </row>
    <row r="53" spans="2:8" hidden="1" outlineLevel="1" x14ac:dyDescent="0.25">
      <c r="B53" s="40"/>
      <c r="C53" s="40"/>
      <c r="D53" s="41"/>
      <c r="E53" s="41"/>
      <c r="F53" s="168"/>
      <c r="G53" s="106">
        <f t="shared" si="1"/>
        <v>0</v>
      </c>
      <c r="H53" s="75"/>
    </row>
    <row r="54" spans="2:8" hidden="1" outlineLevel="1" x14ac:dyDescent="0.25">
      <c r="B54" s="40"/>
      <c r="C54" s="40"/>
      <c r="D54" s="41"/>
      <c r="E54" s="41"/>
      <c r="F54" s="168"/>
      <c r="G54" s="106">
        <f t="shared" si="1"/>
        <v>0</v>
      </c>
      <c r="H54" s="75"/>
    </row>
    <row r="55" spans="2:8" hidden="1" outlineLevel="1" x14ac:dyDescent="0.25">
      <c r="B55" s="40"/>
      <c r="C55" s="40"/>
      <c r="D55" s="41"/>
      <c r="E55" s="41"/>
      <c r="F55" s="168"/>
      <c r="G55" s="106">
        <f t="shared" si="1"/>
        <v>0</v>
      </c>
      <c r="H55" s="75"/>
    </row>
    <row r="56" spans="2:8" hidden="1" outlineLevel="1" x14ac:dyDescent="0.25">
      <c r="B56" s="40"/>
      <c r="C56" s="40"/>
      <c r="D56" s="41"/>
      <c r="E56" s="41"/>
      <c r="F56" s="168"/>
      <c r="G56" s="106">
        <f t="shared" si="1"/>
        <v>0</v>
      </c>
      <c r="H56" s="75"/>
    </row>
    <row r="57" spans="2:8" hidden="1" outlineLevel="1" x14ac:dyDescent="0.25">
      <c r="B57" s="40"/>
      <c r="C57" s="40"/>
      <c r="D57" s="41"/>
      <c r="E57" s="41"/>
      <c r="F57" s="168"/>
      <c r="G57" s="106">
        <f t="shared" si="1"/>
        <v>0</v>
      </c>
      <c r="H57" s="75"/>
    </row>
    <row r="58" spans="2:8" hidden="1" outlineLevel="1" x14ac:dyDescent="0.25">
      <c r="B58" s="40"/>
      <c r="C58" s="40"/>
      <c r="D58" s="41"/>
      <c r="E58" s="41"/>
      <c r="F58" s="168"/>
      <c r="G58" s="106">
        <f t="shared" si="1"/>
        <v>0</v>
      </c>
      <c r="H58" s="75"/>
    </row>
    <row r="59" spans="2:8" hidden="1" outlineLevel="1" x14ac:dyDescent="0.25">
      <c r="B59" s="40"/>
      <c r="C59" s="40"/>
      <c r="D59" s="41"/>
      <c r="E59" s="41"/>
      <c r="F59" s="168"/>
      <c r="G59" s="106">
        <f t="shared" si="1"/>
        <v>0</v>
      </c>
      <c r="H59" s="75"/>
    </row>
    <row r="60" spans="2:8" hidden="1" outlineLevel="1" x14ac:dyDescent="0.25">
      <c r="B60" s="40"/>
      <c r="C60" s="40"/>
      <c r="D60" s="41"/>
      <c r="E60" s="41"/>
      <c r="F60" s="168"/>
      <c r="G60" s="106">
        <f t="shared" si="1"/>
        <v>0</v>
      </c>
      <c r="H60" s="75"/>
    </row>
    <row r="61" spans="2:8" hidden="1" outlineLevel="1" x14ac:dyDescent="0.25">
      <c r="B61" s="40"/>
      <c r="C61" s="40"/>
      <c r="D61" s="41"/>
      <c r="E61" s="41"/>
      <c r="F61" s="168"/>
      <c r="G61" s="106">
        <f t="shared" si="1"/>
        <v>0</v>
      </c>
      <c r="H61" s="75"/>
    </row>
    <row r="62" spans="2:8" hidden="1" outlineLevel="1" x14ac:dyDescent="0.25">
      <c r="B62" s="40"/>
      <c r="C62" s="40"/>
      <c r="D62" s="41"/>
      <c r="E62" s="41"/>
      <c r="F62" s="168"/>
      <c r="G62" s="106">
        <f t="shared" si="1"/>
        <v>0</v>
      </c>
      <c r="H62" s="75"/>
    </row>
    <row r="63" spans="2:8" hidden="1" outlineLevel="1" x14ac:dyDescent="0.25">
      <c r="B63" s="40"/>
      <c r="C63" s="40"/>
      <c r="D63" s="41"/>
      <c r="E63" s="41"/>
      <c r="F63" s="168"/>
      <c r="G63" s="106">
        <f t="shared" si="1"/>
        <v>0</v>
      </c>
      <c r="H63" s="75"/>
    </row>
    <row r="64" spans="2:8" hidden="1" outlineLevel="1" x14ac:dyDescent="0.25">
      <c r="B64" s="40"/>
      <c r="C64" s="40"/>
      <c r="D64" s="41"/>
      <c r="E64" s="41"/>
      <c r="F64" s="168"/>
      <c r="G64" s="106">
        <f t="shared" si="1"/>
        <v>0</v>
      </c>
      <c r="H64" s="75"/>
    </row>
    <row r="65" spans="2:8" hidden="1" outlineLevel="1" x14ac:dyDescent="0.25">
      <c r="B65" s="40"/>
      <c r="C65" s="40"/>
      <c r="D65" s="41"/>
      <c r="E65" s="41"/>
      <c r="F65" s="168"/>
      <c r="G65" s="106">
        <f t="shared" si="1"/>
        <v>0</v>
      </c>
      <c r="H65" s="75"/>
    </row>
    <row r="66" spans="2:8" hidden="1" outlineLevel="1" x14ac:dyDescent="0.25">
      <c r="B66" s="40"/>
      <c r="C66" s="40"/>
      <c r="D66" s="41"/>
      <c r="E66" s="41"/>
      <c r="F66" s="168"/>
      <c r="G66" s="106">
        <f t="shared" si="1"/>
        <v>0</v>
      </c>
      <c r="H66" s="75"/>
    </row>
    <row r="67" spans="2:8" hidden="1" outlineLevel="1" x14ac:dyDescent="0.25">
      <c r="B67" s="40"/>
      <c r="C67" s="40"/>
      <c r="D67" s="41"/>
      <c r="E67" s="41"/>
      <c r="F67" s="168"/>
      <c r="G67" s="106">
        <f t="shared" si="1"/>
        <v>0</v>
      </c>
      <c r="H67" s="75"/>
    </row>
    <row r="68" spans="2:8" hidden="1" outlineLevel="1" x14ac:dyDescent="0.25">
      <c r="B68" s="40"/>
      <c r="C68" s="40"/>
      <c r="D68" s="41"/>
      <c r="E68" s="41"/>
      <c r="F68" s="168"/>
      <c r="G68" s="106">
        <f t="shared" si="1"/>
        <v>0</v>
      </c>
      <c r="H68" s="75"/>
    </row>
    <row r="69" spans="2:8" hidden="1" outlineLevel="1" x14ac:dyDescent="0.25">
      <c r="B69" s="40"/>
      <c r="C69" s="40"/>
      <c r="D69" s="41"/>
      <c r="E69" s="41"/>
      <c r="F69" s="168"/>
      <c r="G69" s="106">
        <f t="shared" si="1"/>
        <v>0</v>
      </c>
      <c r="H69" s="75"/>
    </row>
    <row r="70" spans="2:8" hidden="1" outlineLevel="1" x14ac:dyDescent="0.25">
      <c r="B70" s="40"/>
      <c r="C70" s="40"/>
      <c r="D70" s="41"/>
      <c r="E70" s="41"/>
      <c r="F70" s="168"/>
      <c r="G70" s="106">
        <f t="shared" si="1"/>
        <v>0</v>
      </c>
      <c r="H70" s="75"/>
    </row>
    <row r="71" spans="2:8" hidden="1" outlineLevel="1" x14ac:dyDescent="0.25">
      <c r="B71" s="40"/>
      <c r="C71" s="40"/>
      <c r="D71" s="41"/>
      <c r="E71" s="41"/>
      <c r="F71" s="168"/>
      <c r="G71" s="106">
        <f t="shared" si="1"/>
        <v>0</v>
      </c>
      <c r="H71" s="75"/>
    </row>
    <row r="72" spans="2:8" hidden="1" outlineLevel="1" x14ac:dyDescent="0.25">
      <c r="B72" s="40"/>
      <c r="C72" s="40"/>
      <c r="D72" s="41"/>
      <c r="E72" s="41"/>
      <c r="F72" s="168"/>
      <c r="G72" s="106">
        <f t="shared" si="1"/>
        <v>0</v>
      </c>
      <c r="H72" s="75"/>
    </row>
    <row r="73" spans="2:8" hidden="1" outlineLevel="1" x14ac:dyDescent="0.25">
      <c r="B73" s="40"/>
      <c r="C73" s="40"/>
      <c r="D73" s="41"/>
      <c r="E73" s="41"/>
      <c r="F73" s="168"/>
      <c r="G73" s="106">
        <f t="shared" si="1"/>
        <v>0</v>
      </c>
      <c r="H73" s="75"/>
    </row>
    <row r="74" spans="2:8" hidden="1" outlineLevel="1" x14ac:dyDescent="0.25">
      <c r="B74" s="40"/>
      <c r="C74" s="40"/>
      <c r="D74" s="41"/>
      <c r="E74" s="41"/>
      <c r="F74" s="168"/>
      <c r="G74" s="106">
        <f t="shared" si="1"/>
        <v>0</v>
      </c>
      <c r="H74" s="75"/>
    </row>
    <row r="75" spans="2:8" hidden="1" outlineLevel="1" x14ac:dyDescent="0.25">
      <c r="B75" s="40"/>
      <c r="C75" s="40"/>
      <c r="D75" s="41"/>
      <c r="E75" s="41"/>
      <c r="F75" s="168"/>
      <c r="G75" s="106">
        <f t="shared" si="1"/>
        <v>0</v>
      </c>
      <c r="H75" s="75"/>
    </row>
    <row r="76" spans="2:8" hidden="1" outlineLevel="1" x14ac:dyDescent="0.25">
      <c r="B76" s="40"/>
      <c r="C76" s="40"/>
      <c r="D76" s="41"/>
      <c r="E76" s="41"/>
      <c r="F76" s="168"/>
      <c r="G76" s="106">
        <f t="shared" si="1"/>
        <v>0</v>
      </c>
      <c r="H76" s="75"/>
    </row>
    <row r="77" spans="2:8" hidden="1" outlineLevel="1" x14ac:dyDescent="0.25">
      <c r="B77" s="40"/>
      <c r="C77" s="40"/>
      <c r="D77" s="41"/>
      <c r="E77" s="41"/>
      <c r="F77" s="168"/>
      <c r="G77" s="106">
        <f t="shared" si="1"/>
        <v>0</v>
      </c>
      <c r="H77" s="75"/>
    </row>
    <row r="78" spans="2:8" hidden="1" outlineLevel="1" x14ac:dyDescent="0.25">
      <c r="B78" s="40"/>
      <c r="C78" s="40"/>
      <c r="D78" s="41"/>
      <c r="E78" s="41"/>
      <c r="F78" s="168"/>
      <c r="G78" s="106">
        <f t="shared" si="1"/>
        <v>0</v>
      </c>
      <c r="H78" s="75"/>
    </row>
    <row r="79" spans="2:8" hidden="1" outlineLevel="1" x14ac:dyDescent="0.25">
      <c r="B79" s="40"/>
      <c r="C79" s="40"/>
      <c r="D79" s="41"/>
      <c r="E79" s="41"/>
      <c r="F79" s="168"/>
      <c r="G79" s="106">
        <f t="shared" si="1"/>
        <v>0</v>
      </c>
      <c r="H79" s="75"/>
    </row>
    <row r="80" spans="2:8" hidden="1" outlineLevel="1" x14ac:dyDescent="0.25">
      <c r="B80" s="40"/>
      <c r="C80" s="40"/>
      <c r="D80" s="41"/>
      <c r="E80" s="41"/>
      <c r="F80" s="168"/>
      <c r="G80" s="106">
        <f t="shared" ref="G80:G143" si="2">+IF(D80*E80=0,F80*330000,D80*E80)</f>
        <v>0</v>
      </c>
      <c r="H80" s="75"/>
    </row>
    <row r="81" spans="2:8" hidden="1" outlineLevel="1" x14ac:dyDescent="0.25">
      <c r="B81" s="40"/>
      <c r="C81" s="40"/>
      <c r="D81" s="41"/>
      <c r="E81" s="41"/>
      <c r="F81" s="168"/>
      <c r="G81" s="106">
        <f t="shared" si="2"/>
        <v>0</v>
      </c>
      <c r="H81" s="75"/>
    </row>
    <row r="82" spans="2:8" hidden="1" outlineLevel="1" x14ac:dyDescent="0.25">
      <c r="B82" s="40"/>
      <c r="C82" s="40"/>
      <c r="D82" s="41"/>
      <c r="E82" s="41"/>
      <c r="F82" s="168"/>
      <c r="G82" s="106">
        <f t="shared" si="2"/>
        <v>0</v>
      </c>
      <c r="H82" s="75"/>
    </row>
    <row r="83" spans="2:8" hidden="1" outlineLevel="1" x14ac:dyDescent="0.25">
      <c r="B83" s="40"/>
      <c r="C83" s="40"/>
      <c r="D83" s="41"/>
      <c r="E83" s="41"/>
      <c r="F83" s="168"/>
      <c r="G83" s="106">
        <f t="shared" si="2"/>
        <v>0</v>
      </c>
      <c r="H83" s="75"/>
    </row>
    <row r="84" spans="2:8" hidden="1" outlineLevel="1" x14ac:dyDescent="0.25">
      <c r="B84" s="40"/>
      <c r="C84" s="40"/>
      <c r="D84" s="41"/>
      <c r="E84" s="41"/>
      <c r="F84" s="168"/>
      <c r="G84" s="106">
        <f t="shared" si="2"/>
        <v>0</v>
      </c>
      <c r="H84" s="75"/>
    </row>
    <row r="85" spans="2:8" hidden="1" outlineLevel="1" x14ac:dyDescent="0.25">
      <c r="B85" s="40"/>
      <c r="C85" s="40"/>
      <c r="D85" s="41"/>
      <c r="E85" s="41"/>
      <c r="F85" s="168"/>
      <c r="G85" s="106">
        <f t="shared" si="2"/>
        <v>0</v>
      </c>
      <c r="H85" s="75"/>
    </row>
    <row r="86" spans="2:8" hidden="1" outlineLevel="1" x14ac:dyDescent="0.25">
      <c r="B86" s="40"/>
      <c r="C86" s="40"/>
      <c r="D86" s="41"/>
      <c r="E86" s="41"/>
      <c r="F86" s="168"/>
      <c r="G86" s="106">
        <f t="shared" si="2"/>
        <v>0</v>
      </c>
      <c r="H86" s="75"/>
    </row>
    <row r="87" spans="2:8" hidden="1" outlineLevel="1" x14ac:dyDescent="0.25">
      <c r="B87" s="40"/>
      <c r="C87" s="40"/>
      <c r="D87" s="41"/>
      <c r="E87" s="41"/>
      <c r="F87" s="168"/>
      <c r="G87" s="106">
        <f t="shared" si="2"/>
        <v>0</v>
      </c>
      <c r="H87" s="75"/>
    </row>
    <row r="88" spans="2:8" hidden="1" outlineLevel="1" x14ac:dyDescent="0.25">
      <c r="B88" s="40"/>
      <c r="C88" s="40"/>
      <c r="D88" s="41"/>
      <c r="E88" s="41"/>
      <c r="F88" s="168"/>
      <c r="G88" s="106">
        <f t="shared" si="2"/>
        <v>0</v>
      </c>
      <c r="H88" s="75"/>
    </row>
    <row r="89" spans="2:8" hidden="1" outlineLevel="1" x14ac:dyDescent="0.25">
      <c r="B89" s="40"/>
      <c r="C89" s="40"/>
      <c r="D89" s="41"/>
      <c r="E89" s="41"/>
      <c r="F89" s="168"/>
      <c r="G89" s="106">
        <f t="shared" si="2"/>
        <v>0</v>
      </c>
      <c r="H89" s="75"/>
    </row>
    <row r="90" spans="2:8" hidden="1" outlineLevel="1" x14ac:dyDescent="0.25">
      <c r="B90" s="40"/>
      <c r="C90" s="40"/>
      <c r="D90" s="41"/>
      <c r="E90" s="41"/>
      <c r="F90" s="168"/>
      <c r="G90" s="106">
        <f t="shared" si="2"/>
        <v>0</v>
      </c>
      <c r="H90" s="75"/>
    </row>
    <row r="91" spans="2:8" hidden="1" outlineLevel="1" x14ac:dyDescent="0.25">
      <c r="B91" s="40"/>
      <c r="C91" s="40"/>
      <c r="D91" s="41"/>
      <c r="E91" s="41"/>
      <c r="F91" s="168"/>
      <c r="G91" s="106">
        <f t="shared" si="2"/>
        <v>0</v>
      </c>
      <c r="H91" s="75"/>
    </row>
    <row r="92" spans="2:8" hidden="1" outlineLevel="1" x14ac:dyDescent="0.25">
      <c r="B92" s="40"/>
      <c r="C92" s="40"/>
      <c r="D92" s="41"/>
      <c r="E92" s="41"/>
      <c r="F92" s="168"/>
      <c r="G92" s="106">
        <f t="shared" si="2"/>
        <v>0</v>
      </c>
      <c r="H92" s="75"/>
    </row>
    <row r="93" spans="2:8" hidden="1" outlineLevel="1" x14ac:dyDescent="0.25">
      <c r="B93" s="40"/>
      <c r="C93" s="40"/>
      <c r="D93" s="41"/>
      <c r="E93" s="41"/>
      <c r="F93" s="168"/>
      <c r="G93" s="106">
        <f t="shared" si="2"/>
        <v>0</v>
      </c>
      <c r="H93" s="75"/>
    </row>
    <row r="94" spans="2:8" hidden="1" outlineLevel="1" x14ac:dyDescent="0.25">
      <c r="B94" s="40"/>
      <c r="C94" s="40"/>
      <c r="D94" s="41"/>
      <c r="E94" s="41"/>
      <c r="F94" s="168"/>
      <c r="G94" s="106">
        <f t="shared" si="2"/>
        <v>0</v>
      </c>
      <c r="H94" s="75"/>
    </row>
    <row r="95" spans="2:8" hidden="1" outlineLevel="1" x14ac:dyDescent="0.25">
      <c r="B95" s="40"/>
      <c r="C95" s="40"/>
      <c r="D95" s="41"/>
      <c r="E95" s="41"/>
      <c r="F95" s="168"/>
      <c r="G95" s="106">
        <f t="shared" si="2"/>
        <v>0</v>
      </c>
      <c r="H95" s="75"/>
    </row>
    <row r="96" spans="2:8" hidden="1" outlineLevel="1" x14ac:dyDescent="0.25">
      <c r="B96" s="40"/>
      <c r="C96" s="40"/>
      <c r="D96" s="41"/>
      <c r="E96" s="41"/>
      <c r="F96" s="168"/>
      <c r="G96" s="106">
        <f t="shared" si="2"/>
        <v>0</v>
      </c>
      <c r="H96" s="75"/>
    </row>
    <row r="97" spans="2:8" hidden="1" outlineLevel="1" x14ac:dyDescent="0.25">
      <c r="B97" s="40"/>
      <c r="C97" s="40"/>
      <c r="D97" s="41"/>
      <c r="E97" s="41"/>
      <c r="F97" s="168"/>
      <c r="G97" s="106">
        <f t="shared" si="2"/>
        <v>0</v>
      </c>
      <c r="H97" s="75"/>
    </row>
    <row r="98" spans="2:8" hidden="1" outlineLevel="1" x14ac:dyDescent="0.25">
      <c r="B98" s="40"/>
      <c r="C98" s="40"/>
      <c r="D98" s="41"/>
      <c r="E98" s="41"/>
      <c r="F98" s="168"/>
      <c r="G98" s="106">
        <f t="shared" si="2"/>
        <v>0</v>
      </c>
      <c r="H98" s="75"/>
    </row>
    <row r="99" spans="2:8" hidden="1" outlineLevel="1" x14ac:dyDescent="0.25">
      <c r="B99" s="40"/>
      <c r="C99" s="40"/>
      <c r="D99" s="41"/>
      <c r="E99" s="41"/>
      <c r="F99" s="168"/>
      <c r="G99" s="106">
        <f t="shared" si="2"/>
        <v>0</v>
      </c>
      <c r="H99" s="75"/>
    </row>
    <row r="100" spans="2:8" hidden="1" outlineLevel="1" x14ac:dyDescent="0.25">
      <c r="B100" s="40"/>
      <c r="C100" s="40"/>
      <c r="D100" s="41"/>
      <c r="E100" s="41"/>
      <c r="F100" s="168"/>
      <c r="G100" s="106">
        <f t="shared" si="2"/>
        <v>0</v>
      </c>
      <c r="H100" s="75"/>
    </row>
    <row r="101" spans="2:8" hidden="1" outlineLevel="1" x14ac:dyDescent="0.25">
      <c r="B101" s="40"/>
      <c r="C101" s="40"/>
      <c r="D101" s="41"/>
      <c r="E101" s="41"/>
      <c r="F101" s="168"/>
      <c r="G101" s="106">
        <f t="shared" si="2"/>
        <v>0</v>
      </c>
      <c r="H101" s="75"/>
    </row>
    <row r="102" spans="2:8" hidden="1" outlineLevel="1" x14ac:dyDescent="0.25">
      <c r="B102" s="40"/>
      <c r="C102" s="40"/>
      <c r="D102" s="41"/>
      <c r="E102" s="41"/>
      <c r="F102" s="168"/>
      <c r="G102" s="106">
        <f t="shared" si="2"/>
        <v>0</v>
      </c>
      <c r="H102" s="75"/>
    </row>
    <row r="103" spans="2:8" hidden="1" outlineLevel="1" x14ac:dyDescent="0.25">
      <c r="B103" s="40"/>
      <c r="C103" s="40"/>
      <c r="D103" s="41"/>
      <c r="E103" s="41"/>
      <c r="F103" s="168"/>
      <c r="G103" s="106">
        <f t="shared" si="2"/>
        <v>0</v>
      </c>
      <c r="H103" s="75"/>
    </row>
    <row r="104" spans="2:8" hidden="1" outlineLevel="1" x14ac:dyDescent="0.25">
      <c r="B104" s="40"/>
      <c r="C104" s="40"/>
      <c r="D104" s="41"/>
      <c r="E104" s="41"/>
      <c r="F104" s="168"/>
      <c r="G104" s="106">
        <f t="shared" si="2"/>
        <v>0</v>
      </c>
      <c r="H104" s="75"/>
    </row>
    <row r="105" spans="2:8" hidden="1" outlineLevel="1" x14ac:dyDescent="0.25">
      <c r="B105" s="40"/>
      <c r="C105" s="40"/>
      <c r="D105" s="41"/>
      <c r="E105" s="41"/>
      <c r="F105" s="168"/>
      <c r="G105" s="106">
        <f t="shared" si="2"/>
        <v>0</v>
      </c>
      <c r="H105" s="75"/>
    </row>
    <row r="106" spans="2:8" hidden="1" outlineLevel="1" x14ac:dyDescent="0.25">
      <c r="B106" s="40"/>
      <c r="C106" s="40"/>
      <c r="D106" s="41"/>
      <c r="E106" s="41"/>
      <c r="F106" s="168"/>
      <c r="G106" s="106">
        <f t="shared" si="2"/>
        <v>0</v>
      </c>
      <c r="H106" s="75"/>
    </row>
    <row r="107" spans="2:8" hidden="1" outlineLevel="1" x14ac:dyDescent="0.25">
      <c r="B107" s="40"/>
      <c r="C107" s="40"/>
      <c r="D107" s="41"/>
      <c r="E107" s="41"/>
      <c r="F107" s="168"/>
      <c r="G107" s="106">
        <f t="shared" si="2"/>
        <v>0</v>
      </c>
      <c r="H107" s="75"/>
    </row>
    <row r="108" spans="2:8" hidden="1" outlineLevel="1" x14ac:dyDescent="0.25">
      <c r="B108" s="40"/>
      <c r="C108" s="40"/>
      <c r="D108" s="41"/>
      <c r="E108" s="41"/>
      <c r="F108" s="168"/>
      <c r="G108" s="106">
        <f t="shared" si="2"/>
        <v>0</v>
      </c>
      <c r="H108" s="75"/>
    </row>
    <row r="109" spans="2:8" hidden="1" outlineLevel="1" x14ac:dyDescent="0.25">
      <c r="B109" s="40"/>
      <c r="C109" s="40"/>
      <c r="D109" s="41"/>
      <c r="E109" s="41"/>
      <c r="F109" s="168"/>
      <c r="G109" s="106">
        <f t="shared" si="2"/>
        <v>0</v>
      </c>
      <c r="H109" s="75"/>
    </row>
    <row r="110" spans="2:8" hidden="1" outlineLevel="1" x14ac:dyDescent="0.25">
      <c r="B110" s="40"/>
      <c r="C110" s="40"/>
      <c r="D110" s="41"/>
      <c r="E110" s="41"/>
      <c r="F110" s="168"/>
      <c r="G110" s="106">
        <f t="shared" si="2"/>
        <v>0</v>
      </c>
      <c r="H110" s="75"/>
    </row>
    <row r="111" spans="2:8" hidden="1" outlineLevel="1" x14ac:dyDescent="0.25">
      <c r="B111" s="40"/>
      <c r="C111" s="40"/>
      <c r="D111" s="41"/>
      <c r="E111" s="41"/>
      <c r="F111" s="168"/>
      <c r="G111" s="106">
        <f t="shared" si="2"/>
        <v>0</v>
      </c>
      <c r="H111" s="75"/>
    </row>
    <row r="112" spans="2:8" hidden="1" outlineLevel="1" x14ac:dyDescent="0.25">
      <c r="B112" s="40"/>
      <c r="C112" s="40"/>
      <c r="D112" s="41"/>
      <c r="E112" s="41"/>
      <c r="F112" s="168"/>
      <c r="G112" s="106">
        <f t="shared" si="2"/>
        <v>0</v>
      </c>
      <c r="H112" s="75"/>
    </row>
    <row r="113" spans="2:8" hidden="1" outlineLevel="1" x14ac:dyDescent="0.25">
      <c r="B113" s="40"/>
      <c r="C113" s="40"/>
      <c r="D113" s="41"/>
      <c r="E113" s="41"/>
      <c r="F113" s="168"/>
      <c r="G113" s="106">
        <f t="shared" si="2"/>
        <v>0</v>
      </c>
      <c r="H113" s="75"/>
    </row>
    <row r="114" spans="2:8" hidden="1" outlineLevel="1" x14ac:dyDescent="0.25">
      <c r="B114" s="40"/>
      <c r="C114" s="40"/>
      <c r="D114" s="41"/>
      <c r="E114" s="41"/>
      <c r="F114" s="168"/>
      <c r="G114" s="106">
        <f t="shared" si="2"/>
        <v>0</v>
      </c>
      <c r="H114" s="75"/>
    </row>
    <row r="115" spans="2:8" hidden="1" outlineLevel="1" x14ac:dyDescent="0.25">
      <c r="B115" s="40"/>
      <c r="C115" s="40"/>
      <c r="D115" s="41"/>
      <c r="E115" s="41"/>
      <c r="F115" s="168"/>
      <c r="G115" s="106">
        <f t="shared" si="2"/>
        <v>0</v>
      </c>
      <c r="H115" s="75"/>
    </row>
    <row r="116" spans="2:8" hidden="1" outlineLevel="1" x14ac:dyDescent="0.25">
      <c r="B116" s="40"/>
      <c r="C116" s="40"/>
      <c r="D116" s="41"/>
      <c r="E116" s="41"/>
      <c r="F116" s="168"/>
      <c r="G116" s="106">
        <f t="shared" si="2"/>
        <v>0</v>
      </c>
      <c r="H116" s="75"/>
    </row>
    <row r="117" spans="2:8" hidden="1" outlineLevel="1" x14ac:dyDescent="0.25">
      <c r="B117" s="40"/>
      <c r="C117" s="40"/>
      <c r="D117" s="41"/>
      <c r="E117" s="41"/>
      <c r="F117" s="168"/>
      <c r="G117" s="106">
        <f t="shared" si="2"/>
        <v>0</v>
      </c>
      <c r="H117" s="75"/>
    </row>
    <row r="118" spans="2:8" hidden="1" outlineLevel="1" x14ac:dyDescent="0.25">
      <c r="B118" s="40"/>
      <c r="C118" s="40"/>
      <c r="D118" s="41"/>
      <c r="E118" s="41"/>
      <c r="F118" s="168"/>
      <c r="G118" s="106">
        <f t="shared" si="2"/>
        <v>0</v>
      </c>
      <c r="H118" s="75"/>
    </row>
    <row r="119" spans="2:8" hidden="1" outlineLevel="1" x14ac:dyDescent="0.25">
      <c r="B119" s="40"/>
      <c r="C119" s="40"/>
      <c r="D119" s="41"/>
      <c r="E119" s="41"/>
      <c r="F119" s="168"/>
      <c r="G119" s="106">
        <f t="shared" si="2"/>
        <v>0</v>
      </c>
      <c r="H119" s="75"/>
    </row>
    <row r="120" spans="2:8" hidden="1" outlineLevel="1" x14ac:dyDescent="0.25">
      <c r="B120" s="40"/>
      <c r="C120" s="40"/>
      <c r="D120" s="41"/>
      <c r="E120" s="41"/>
      <c r="F120" s="168"/>
      <c r="G120" s="106">
        <f t="shared" si="2"/>
        <v>0</v>
      </c>
      <c r="H120" s="75"/>
    </row>
    <row r="121" spans="2:8" hidden="1" outlineLevel="1" x14ac:dyDescent="0.25">
      <c r="B121" s="40"/>
      <c r="C121" s="40"/>
      <c r="D121" s="41"/>
      <c r="E121" s="41"/>
      <c r="F121" s="168"/>
      <c r="G121" s="106">
        <f t="shared" si="2"/>
        <v>0</v>
      </c>
      <c r="H121" s="75"/>
    </row>
    <row r="122" spans="2:8" hidden="1" outlineLevel="1" x14ac:dyDescent="0.25">
      <c r="B122" s="40"/>
      <c r="C122" s="40"/>
      <c r="D122" s="41"/>
      <c r="E122" s="41"/>
      <c r="F122" s="168"/>
      <c r="G122" s="106">
        <f t="shared" si="2"/>
        <v>0</v>
      </c>
      <c r="H122" s="75"/>
    </row>
    <row r="123" spans="2:8" hidden="1" outlineLevel="1" x14ac:dyDescent="0.25">
      <c r="B123" s="40"/>
      <c r="C123" s="40"/>
      <c r="D123" s="41"/>
      <c r="E123" s="41"/>
      <c r="F123" s="168"/>
      <c r="G123" s="106">
        <f t="shared" si="2"/>
        <v>0</v>
      </c>
      <c r="H123" s="75"/>
    </row>
    <row r="124" spans="2:8" hidden="1" outlineLevel="1" x14ac:dyDescent="0.25">
      <c r="B124" s="40"/>
      <c r="C124" s="40"/>
      <c r="D124" s="41"/>
      <c r="E124" s="41"/>
      <c r="F124" s="168"/>
      <c r="G124" s="106">
        <f t="shared" si="2"/>
        <v>0</v>
      </c>
      <c r="H124" s="75"/>
    </row>
    <row r="125" spans="2:8" hidden="1" outlineLevel="1" x14ac:dyDescent="0.25">
      <c r="B125" s="40"/>
      <c r="C125" s="40"/>
      <c r="D125" s="41"/>
      <c r="E125" s="41"/>
      <c r="F125" s="168"/>
      <c r="G125" s="106">
        <f t="shared" si="2"/>
        <v>0</v>
      </c>
      <c r="H125" s="75"/>
    </row>
    <row r="126" spans="2:8" hidden="1" outlineLevel="1" x14ac:dyDescent="0.25">
      <c r="B126" s="40"/>
      <c r="C126" s="40"/>
      <c r="D126" s="41"/>
      <c r="E126" s="41"/>
      <c r="F126" s="168"/>
      <c r="G126" s="106">
        <f t="shared" si="2"/>
        <v>0</v>
      </c>
      <c r="H126" s="75"/>
    </row>
    <row r="127" spans="2:8" hidden="1" outlineLevel="1" x14ac:dyDescent="0.25">
      <c r="B127" s="40"/>
      <c r="C127" s="40"/>
      <c r="D127" s="41"/>
      <c r="E127" s="41"/>
      <c r="F127" s="168"/>
      <c r="G127" s="106">
        <f t="shared" si="2"/>
        <v>0</v>
      </c>
      <c r="H127" s="75"/>
    </row>
    <row r="128" spans="2:8" hidden="1" outlineLevel="1" x14ac:dyDescent="0.25">
      <c r="B128" s="40"/>
      <c r="C128" s="40"/>
      <c r="D128" s="41"/>
      <c r="E128" s="41"/>
      <c r="F128" s="168"/>
      <c r="G128" s="106">
        <f t="shared" si="2"/>
        <v>0</v>
      </c>
      <c r="H128" s="75"/>
    </row>
    <row r="129" spans="2:8" hidden="1" outlineLevel="1" x14ac:dyDescent="0.25">
      <c r="B129" s="40"/>
      <c r="C129" s="40"/>
      <c r="D129" s="41"/>
      <c r="E129" s="41"/>
      <c r="F129" s="168"/>
      <c r="G129" s="106">
        <f t="shared" si="2"/>
        <v>0</v>
      </c>
      <c r="H129" s="75"/>
    </row>
    <row r="130" spans="2:8" hidden="1" outlineLevel="1" x14ac:dyDescent="0.25">
      <c r="B130" s="40"/>
      <c r="C130" s="40"/>
      <c r="D130" s="41"/>
      <c r="E130" s="41"/>
      <c r="F130" s="168"/>
      <c r="G130" s="106">
        <f t="shared" si="2"/>
        <v>0</v>
      </c>
      <c r="H130" s="75"/>
    </row>
    <row r="131" spans="2:8" hidden="1" outlineLevel="1" x14ac:dyDescent="0.25">
      <c r="B131" s="40"/>
      <c r="C131" s="40"/>
      <c r="D131" s="41"/>
      <c r="E131" s="41"/>
      <c r="F131" s="168"/>
      <c r="G131" s="106">
        <f t="shared" si="2"/>
        <v>0</v>
      </c>
      <c r="H131" s="75"/>
    </row>
    <row r="132" spans="2:8" hidden="1" outlineLevel="1" x14ac:dyDescent="0.25">
      <c r="B132" s="40"/>
      <c r="C132" s="40"/>
      <c r="D132" s="41"/>
      <c r="E132" s="41"/>
      <c r="F132" s="168"/>
      <c r="G132" s="106">
        <f t="shared" si="2"/>
        <v>0</v>
      </c>
      <c r="H132" s="75"/>
    </row>
    <row r="133" spans="2:8" hidden="1" outlineLevel="1" x14ac:dyDescent="0.25">
      <c r="B133" s="40"/>
      <c r="C133" s="40"/>
      <c r="D133" s="41"/>
      <c r="E133" s="41"/>
      <c r="F133" s="168"/>
      <c r="G133" s="106">
        <f t="shared" si="2"/>
        <v>0</v>
      </c>
      <c r="H133" s="75"/>
    </row>
    <row r="134" spans="2:8" hidden="1" outlineLevel="1" x14ac:dyDescent="0.25">
      <c r="B134" s="40"/>
      <c r="C134" s="40"/>
      <c r="D134" s="41"/>
      <c r="E134" s="41"/>
      <c r="F134" s="168"/>
      <c r="G134" s="106">
        <f t="shared" si="2"/>
        <v>0</v>
      </c>
      <c r="H134" s="75"/>
    </row>
    <row r="135" spans="2:8" hidden="1" outlineLevel="1" x14ac:dyDescent="0.25">
      <c r="B135" s="40"/>
      <c r="C135" s="40"/>
      <c r="D135" s="41"/>
      <c r="E135" s="41"/>
      <c r="F135" s="168"/>
      <c r="G135" s="106">
        <f t="shared" si="2"/>
        <v>0</v>
      </c>
      <c r="H135" s="75"/>
    </row>
    <row r="136" spans="2:8" hidden="1" outlineLevel="1" x14ac:dyDescent="0.25">
      <c r="B136" s="40"/>
      <c r="C136" s="40"/>
      <c r="D136" s="41"/>
      <c r="E136" s="41"/>
      <c r="F136" s="168"/>
      <c r="G136" s="106">
        <f t="shared" si="2"/>
        <v>0</v>
      </c>
      <c r="H136" s="75"/>
    </row>
    <row r="137" spans="2:8" hidden="1" outlineLevel="1" x14ac:dyDescent="0.25">
      <c r="B137" s="40"/>
      <c r="C137" s="40"/>
      <c r="D137" s="41"/>
      <c r="E137" s="41"/>
      <c r="F137" s="168"/>
      <c r="G137" s="106">
        <f t="shared" si="2"/>
        <v>0</v>
      </c>
      <c r="H137" s="75"/>
    </row>
    <row r="138" spans="2:8" hidden="1" outlineLevel="1" x14ac:dyDescent="0.25">
      <c r="B138" s="40"/>
      <c r="C138" s="40"/>
      <c r="D138" s="41"/>
      <c r="E138" s="41"/>
      <c r="F138" s="168"/>
      <c r="G138" s="106">
        <f t="shared" si="2"/>
        <v>0</v>
      </c>
      <c r="H138" s="75"/>
    </row>
    <row r="139" spans="2:8" hidden="1" outlineLevel="1" x14ac:dyDescent="0.25">
      <c r="B139" s="40"/>
      <c r="C139" s="40"/>
      <c r="D139" s="41"/>
      <c r="E139" s="41"/>
      <c r="F139" s="168"/>
      <c r="G139" s="106">
        <f t="shared" si="2"/>
        <v>0</v>
      </c>
      <c r="H139" s="75"/>
    </row>
    <row r="140" spans="2:8" hidden="1" outlineLevel="1" x14ac:dyDescent="0.25">
      <c r="B140" s="40"/>
      <c r="C140" s="40"/>
      <c r="D140" s="41"/>
      <c r="E140" s="41"/>
      <c r="F140" s="168"/>
      <c r="G140" s="106">
        <f t="shared" si="2"/>
        <v>0</v>
      </c>
      <c r="H140" s="75"/>
    </row>
    <row r="141" spans="2:8" hidden="1" outlineLevel="1" x14ac:dyDescent="0.25">
      <c r="B141" s="40"/>
      <c r="C141" s="40"/>
      <c r="D141" s="41"/>
      <c r="E141" s="41"/>
      <c r="F141" s="168"/>
      <c r="G141" s="106">
        <f t="shared" si="2"/>
        <v>0</v>
      </c>
      <c r="H141" s="75"/>
    </row>
    <row r="142" spans="2:8" hidden="1" outlineLevel="1" x14ac:dyDescent="0.25">
      <c r="B142" s="40"/>
      <c r="C142" s="40"/>
      <c r="D142" s="41"/>
      <c r="E142" s="41"/>
      <c r="F142" s="168"/>
      <c r="G142" s="106">
        <f t="shared" si="2"/>
        <v>0</v>
      </c>
      <c r="H142" s="75"/>
    </row>
    <row r="143" spans="2:8" hidden="1" outlineLevel="1" x14ac:dyDescent="0.25">
      <c r="B143" s="40"/>
      <c r="C143" s="40"/>
      <c r="D143" s="41"/>
      <c r="E143" s="41"/>
      <c r="F143" s="168"/>
      <c r="G143" s="106">
        <f t="shared" si="2"/>
        <v>0</v>
      </c>
      <c r="H143" s="75"/>
    </row>
    <row r="144" spans="2:8" hidden="1" outlineLevel="1" x14ac:dyDescent="0.25">
      <c r="B144" s="40"/>
      <c r="C144" s="40"/>
      <c r="D144" s="41"/>
      <c r="E144" s="41"/>
      <c r="F144" s="168"/>
      <c r="G144" s="106">
        <f t="shared" ref="G144:G207" si="3">+IF(D144*E144=0,F144*330000,D144*E144)</f>
        <v>0</v>
      </c>
      <c r="H144" s="75"/>
    </row>
    <row r="145" spans="2:8" hidden="1" outlineLevel="1" x14ac:dyDescent="0.25">
      <c r="B145" s="40"/>
      <c r="C145" s="40"/>
      <c r="D145" s="41"/>
      <c r="E145" s="41"/>
      <c r="F145" s="168"/>
      <c r="G145" s="106">
        <f t="shared" si="3"/>
        <v>0</v>
      </c>
      <c r="H145" s="75"/>
    </row>
    <row r="146" spans="2:8" hidden="1" outlineLevel="1" x14ac:dyDescent="0.25">
      <c r="B146" s="40"/>
      <c r="C146" s="40"/>
      <c r="D146" s="41"/>
      <c r="E146" s="41"/>
      <c r="F146" s="168"/>
      <c r="G146" s="106">
        <f t="shared" si="3"/>
        <v>0</v>
      </c>
      <c r="H146" s="75"/>
    </row>
    <row r="147" spans="2:8" hidden="1" outlineLevel="1" x14ac:dyDescent="0.25">
      <c r="B147" s="40"/>
      <c r="C147" s="40"/>
      <c r="D147" s="41"/>
      <c r="E147" s="41"/>
      <c r="F147" s="168"/>
      <c r="G147" s="106">
        <f t="shared" si="3"/>
        <v>0</v>
      </c>
      <c r="H147" s="75"/>
    </row>
    <row r="148" spans="2:8" hidden="1" outlineLevel="1" x14ac:dyDescent="0.25">
      <c r="B148" s="40"/>
      <c r="C148" s="40"/>
      <c r="D148" s="41"/>
      <c r="E148" s="41"/>
      <c r="F148" s="168"/>
      <c r="G148" s="106">
        <f t="shared" si="3"/>
        <v>0</v>
      </c>
      <c r="H148" s="75"/>
    </row>
    <row r="149" spans="2:8" hidden="1" outlineLevel="1" x14ac:dyDescent="0.25">
      <c r="B149" s="40"/>
      <c r="C149" s="40"/>
      <c r="D149" s="41"/>
      <c r="E149" s="41"/>
      <c r="F149" s="168"/>
      <c r="G149" s="106">
        <f t="shared" si="3"/>
        <v>0</v>
      </c>
      <c r="H149" s="75"/>
    </row>
    <row r="150" spans="2:8" hidden="1" outlineLevel="1" x14ac:dyDescent="0.25">
      <c r="B150" s="40"/>
      <c r="C150" s="40"/>
      <c r="D150" s="41"/>
      <c r="E150" s="41"/>
      <c r="F150" s="168"/>
      <c r="G150" s="106">
        <f t="shared" si="3"/>
        <v>0</v>
      </c>
      <c r="H150" s="75"/>
    </row>
    <row r="151" spans="2:8" hidden="1" outlineLevel="1" x14ac:dyDescent="0.25">
      <c r="B151" s="40"/>
      <c r="C151" s="40"/>
      <c r="D151" s="41"/>
      <c r="E151" s="41"/>
      <c r="F151" s="168"/>
      <c r="G151" s="106">
        <f t="shared" si="3"/>
        <v>0</v>
      </c>
      <c r="H151" s="75"/>
    </row>
    <row r="152" spans="2:8" hidden="1" outlineLevel="1" x14ac:dyDescent="0.25">
      <c r="B152" s="40"/>
      <c r="C152" s="40"/>
      <c r="D152" s="41"/>
      <c r="E152" s="41"/>
      <c r="F152" s="168"/>
      <c r="G152" s="106">
        <f t="shared" si="3"/>
        <v>0</v>
      </c>
      <c r="H152" s="75"/>
    </row>
    <row r="153" spans="2:8" hidden="1" outlineLevel="1" x14ac:dyDescent="0.25">
      <c r="B153" s="40"/>
      <c r="C153" s="40"/>
      <c r="D153" s="41"/>
      <c r="E153" s="41"/>
      <c r="F153" s="168"/>
      <c r="G153" s="106">
        <f t="shared" si="3"/>
        <v>0</v>
      </c>
      <c r="H153" s="75"/>
    </row>
    <row r="154" spans="2:8" hidden="1" outlineLevel="1" x14ac:dyDescent="0.25">
      <c r="B154" s="40"/>
      <c r="C154" s="40"/>
      <c r="D154" s="41"/>
      <c r="E154" s="41"/>
      <c r="F154" s="168"/>
      <c r="G154" s="106">
        <f t="shared" si="3"/>
        <v>0</v>
      </c>
      <c r="H154" s="75"/>
    </row>
    <row r="155" spans="2:8" hidden="1" outlineLevel="1" x14ac:dyDescent="0.25">
      <c r="B155" s="40"/>
      <c r="C155" s="40"/>
      <c r="D155" s="41"/>
      <c r="E155" s="41"/>
      <c r="F155" s="168"/>
      <c r="G155" s="106">
        <f t="shared" si="3"/>
        <v>0</v>
      </c>
      <c r="H155" s="75"/>
    </row>
    <row r="156" spans="2:8" hidden="1" outlineLevel="1" x14ac:dyDescent="0.25">
      <c r="B156" s="40"/>
      <c r="C156" s="40"/>
      <c r="D156" s="41"/>
      <c r="E156" s="41"/>
      <c r="F156" s="168"/>
      <c r="G156" s="106">
        <f t="shared" si="3"/>
        <v>0</v>
      </c>
      <c r="H156" s="75"/>
    </row>
    <row r="157" spans="2:8" hidden="1" outlineLevel="1" x14ac:dyDescent="0.25">
      <c r="B157" s="40"/>
      <c r="C157" s="40"/>
      <c r="D157" s="41"/>
      <c r="E157" s="41"/>
      <c r="F157" s="168"/>
      <c r="G157" s="106">
        <f t="shared" si="3"/>
        <v>0</v>
      </c>
      <c r="H157" s="75"/>
    </row>
    <row r="158" spans="2:8" hidden="1" outlineLevel="1" x14ac:dyDescent="0.25">
      <c r="B158" s="40"/>
      <c r="C158" s="40"/>
      <c r="D158" s="41"/>
      <c r="E158" s="41"/>
      <c r="F158" s="168"/>
      <c r="G158" s="106">
        <f t="shared" si="3"/>
        <v>0</v>
      </c>
      <c r="H158" s="75"/>
    </row>
    <row r="159" spans="2:8" hidden="1" outlineLevel="1" x14ac:dyDescent="0.25">
      <c r="B159" s="40"/>
      <c r="C159" s="40"/>
      <c r="D159" s="41"/>
      <c r="E159" s="41"/>
      <c r="F159" s="168"/>
      <c r="G159" s="106">
        <f t="shared" si="3"/>
        <v>0</v>
      </c>
      <c r="H159" s="75"/>
    </row>
    <row r="160" spans="2:8" hidden="1" outlineLevel="1" x14ac:dyDescent="0.25">
      <c r="B160" s="40"/>
      <c r="C160" s="40"/>
      <c r="D160" s="41"/>
      <c r="E160" s="41"/>
      <c r="F160" s="168"/>
      <c r="G160" s="106">
        <f t="shared" si="3"/>
        <v>0</v>
      </c>
      <c r="H160" s="75"/>
    </row>
    <row r="161" spans="2:8" hidden="1" outlineLevel="1" x14ac:dyDescent="0.25">
      <c r="B161" s="40"/>
      <c r="C161" s="40"/>
      <c r="D161" s="41"/>
      <c r="E161" s="41"/>
      <c r="F161" s="168"/>
      <c r="G161" s="106">
        <f t="shared" si="3"/>
        <v>0</v>
      </c>
      <c r="H161" s="75"/>
    </row>
    <row r="162" spans="2:8" hidden="1" outlineLevel="1" x14ac:dyDescent="0.25">
      <c r="B162" s="40"/>
      <c r="C162" s="40"/>
      <c r="D162" s="41"/>
      <c r="E162" s="41"/>
      <c r="F162" s="168"/>
      <c r="G162" s="106">
        <f t="shared" si="3"/>
        <v>0</v>
      </c>
      <c r="H162" s="75"/>
    </row>
    <row r="163" spans="2:8" hidden="1" outlineLevel="1" x14ac:dyDescent="0.25">
      <c r="B163" s="40"/>
      <c r="C163" s="40"/>
      <c r="D163" s="41"/>
      <c r="E163" s="41"/>
      <c r="F163" s="168"/>
      <c r="G163" s="106">
        <f t="shared" si="3"/>
        <v>0</v>
      </c>
      <c r="H163" s="75"/>
    </row>
    <row r="164" spans="2:8" hidden="1" outlineLevel="1" x14ac:dyDescent="0.25">
      <c r="B164" s="40"/>
      <c r="C164" s="40"/>
      <c r="D164" s="41"/>
      <c r="E164" s="41"/>
      <c r="F164" s="168"/>
      <c r="G164" s="106">
        <f t="shared" si="3"/>
        <v>0</v>
      </c>
      <c r="H164" s="75"/>
    </row>
    <row r="165" spans="2:8" hidden="1" outlineLevel="1" x14ac:dyDescent="0.25">
      <c r="B165" s="40"/>
      <c r="C165" s="40"/>
      <c r="D165" s="41"/>
      <c r="E165" s="41"/>
      <c r="F165" s="168"/>
      <c r="G165" s="106">
        <f t="shared" si="3"/>
        <v>0</v>
      </c>
      <c r="H165" s="75"/>
    </row>
    <row r="166" spans="2:8" hidden="1" outlineLevel="1" x14ac:dyDescent="0.25">
      <c r="B166" s="40"/>
      <c r="C166" s="40"/>
      <c r="D166" s="41"/>
      <c r="E166" s="41"/>
      <c r="F166" s="168"/>
      <c r="G166" s="106">
        <f t="shared" si="3"/>
        <v>0</v>
      </c>
      <c r="H166" s="75"/>
    </row>
    <row r="167" spans="2:8" hidden="1" outlineLevel="1" x14ac:dyDescent="0.25">
      <c r="B167" s="40"/>
      <c r="C167" s="40"/>
      <c r="D167" s="41"/>
      <c r="E167" s="41"/>
      <c r="F167" s="168"/>
      <c r="G167" s="106">
        <f t="shared" si="3"/>
        <v>0</v>
      </c>
      <c r="H167" s="75"/>
    </row>
    <row r="168" spans="2:8" hidden="1" outlineLevel="1" x14ac:dyDescent="0.25">
      <c r="B168" s="40"/>
      <c r="C168" s="40"/>
      <c r="D168" s="41"/>
      <c r="E168" s="41"/>
      <c r="F168" s="168"/>
      <c r="G168" s="106">
        <f t="shared" si="3"/>
        <v>0</v>
      </c>
      <c r="H168" s="75"/>
    </row>
    <row r="169" spans="2:8" hidden="1" outlineLevel="1" x14ac:dyDescent="0.25">
      <c r="B169" s="40"/>
      <c r="C169" s="40"/>
      <c r="D169" s="41"/>
      <c r="E169" s="41"/>
      <c r="F169" s="168"/>
      <c r="G169" s="106">
        <f t="shared" si="3"/>
        <v>0</v>
      </c>
      <c r="H169" s="75"/>
    </row>
    <row r="170" spans="2:8" hidden="1" outlineLevel="1" x14ac:dyDescent="0.25">
      <c r="B170" s="40"/>
      <c r="C170" s="40"/>
      <c r="D170" s="41"/>
      <c r="E170" s="41"/>
      <c r="F170" s="168"/>
      <c r="G170" s="106">
        <f t="shared" si="3"/>
        <v>0</v>
      </c>
      <c r="H170" s="75"/>
    </row>
    <row r="171" spans="2:8" hidden="1" outlineLevel="1" x14ac:dyDescent="0.25">
      <c r="B171" s="40"/>
      <c r="C171" s="40"/>
      <c r="D171" s="41"/>
      <c r="E171" s="41"/>
      <c r="F171" s="168"/>
      <c r="G171" s="106">
        <f t="shared" si="3"/>
        <v>0</v>
      </c>
      <c r="H171" s="75"/>
    </row>
    <row r="172" spans="2:8" hidden="1" outlineLevel="1" x14ac:dyDescent="0.25">
      <c r="B172" s="40"/>
      <c r="C172" s="40"/>
      <c r="D172" s="41"/>
      <c r="E172" s="41"/>
      <c r="F172" s="168"/>
      <c r="G172" s="106">
        <f t="shared" si="3"/>
        <v>0</v>
      </c>
      <c r="H172" s="75"/>
    </row>
    <row r="173" spans="2:8" hidden="1" outlineLevel="1" x14ac:dyDescent="0.25">
      <c r="B173" s="40"/>
      <c r="C173" s="40"/>
      <c r="D173" s="41"/>
      <c r="E173" s="41"/>
      <c r="F173" s="168"/>
      <c r="G173" s="106">
        <f t="shared" si="3"/>
        <v>0</v>
      </c>
      <c r="H173" s="75"/>
    </row>
    <row r="174" spans="2:8" hidden="1" outlineLevel="1" x14ac:dyDescent="0.25">
      <c r="B174" s="40"/>
      <c r="C174" s="40"/>
      <c r="D174" s="41"/>
      <c r="E174" s="41"/>
      <c r="F174" s="168"/>
      <c r="G174" s="106">
        <f t="shared" si="3"/>
        <v>0</v>
      </c>
      <c r="H174" s="75"/>
    </row>
    <row r="175" spans="2:8" hidden="1" outlineLevel="1" x14ac:dyDescent="0.25">
      <c r="B175" s="40"/>
      <c r="C175" s="40"/>
      <c r="D175" s="41"/>
      <c r="E175" s="41"/>
      <c r="F175" s="168"/>
      <c r="G175" s="106">
        <f t="shared" si="3"/>
        <v>0</v>
      </c>
      <c r="H175" s="75"/>
    </row>
    <row r="176" spans="2:8" hidden="1" outlineLevel="1" x14ac:dyDescent="0.25">
      <c r="B176" s="40"/>
      <c r="C176" s="40"/>
      <c r="D176" s="41"/>
      <c r="E176" s="41"/>
      <c r="F176" s="168"/>
      <c r="G176" s="106">
        <f t="shared" si="3"/>
        <v>0</v>
      </c>
      <c r="H176" s="75"/>
    </row>
    <row r="177" spans="2:8" hidden="1" outlineLevel="1" x14ac:dyDescent="0.25">
      <c r="B177" s="40"/>
      <c r="C177" s="40"/>
      <c r="D177" s="41"/>
      <c r="E177" s="41"/>
      <c r="F177" s="168"/>
      <c r="G177" s="106">
        <f t="shared" si="3"/>
        <v>0</v>
      </c>
      <c r="H177" s="75"/>
    </row>
    <row r="178" spans="2:8" hidden="1" outlineLevel="1" x14ac:dyDescent="0.25">
      <c r="B178" s="40"/>
      <c r="C178" s="40"/>
      <c r="D178" s="41"/>
      <c r="E178" s="41"/>
      <c r="F178" s="168"/>
      <c r="G178" s="106">
        <f t="shared" si="3"/>
        <v>0</v>
      </c>
      <c r="H178" s="75"/>
    </row>
    <row r="179" spans="2:8" hidden="1" outlineLevel="1" x14ac:dyDescent="0.25">
      <c r="B179" s="40"/>
      <c r="C179" s="40"/>
      <c r="D179" s="41"/>
      <c r="E179" s="41"/>
      <c r="F179" s="168"/>
      <c r="G179" s="106">
        <f t="shared" si="3"/>
        <v>0</v>
      </c>
      <c r="H179" s="75"/>
    </row>
    <row r="180" spans="2:8" hidden="1" outlineLevel="1" x14ac:dyDescent="0.25">
      <c r="B180" s="40"/>
      <c r="C180" s="40"/>
      <c r="D180" s="41"/>
      <c r="E180" s="41"/>
      <c r="F180" s="168"/>
      <c r="G180" s="106">
        <f t="shared" si="3"/>
        <v>0</v>
      </c>
      <c r="H180" s="75"/>
    </row>
    <row r="181" spans="2:8" hidden="1" outlineLevel="1" x14ac:dyDescent="0.25">
      <c r="B181" s="40"/>
      <c r="C181" s="40"/>
      <c r="D181" s="41"/>
      <c r="E181" s="41"/>
      <c r="F181" s="168"/>
      <c r="G181" s="106">
        <f t="shared" si="3"/>
        <v>0</v>
      </c>
      <c r="H181" s="75"/>
    </row>
    <row r="182" spans="2:8" hidden="1" outlineLevel="1" x14ac:dyDescent="0.25">
      <c r="B182" s="40"/>
      <c r="C182" s="40"/>
      <c r="D182" s="41"/>
      <c r="E182" s="41"/>
      <c r="F182" s="168"/>
      <c r="G182" s="106">
        <f t="shared" si="3"/>
        <v>0</v>
      </c>
      <c r="H182" s="75"/>
    </row>
    <row r="183" spans="2:8" hidden="1" outlineLevel="1" x14ac:dyDescent="0.25">
      <c r="B183" s="40"/>
      <c r="C183" s="40"/>
      <c r="D183" s="41"/>
      <c r="E183" s="41"/>
      <c r="F183" s="168"/>
      <c r="G183" s="106">
        <f t="shared" si="3"/>
        <v>0</v>
      </c>
      <c r="H183" s="75"/>
    </row>
    <row r="184" spans="2:8" hidden="1" outlineLevel="1" x14ac:dyDescent="0.25">
      <c r="B184" s="40"/>
      <c r="C184" s="40"/>
      <c r="D184" s="41"/>
      <c r="E184" s="41"/>
      <c r="F184" s="168"/>
      <c r="G184" s="106">
        <f t="shared" si="3"/>
        <v>0</v>
      </c>
      <c r="H184" s="75"/>
    </row>
    <row r="185" spans="2:8" hidden="1" outlineLevel="1" x14ac:dyDescent="0.25">
      <c r="B185" s="40"/>
      <c r="C185" s="40"/>
      <c r="D185" s="41"/>
      <c r="E185" s="41"/>
      <c r="F185" s="168"/>
      <c r="G185" s="106">
        <f t="shared" si="3"/>
        <v>0</v>
      </c>
      <c r="H185" s="75"/>
    </row>
    <row r="186" spans="2:8" hidden="1" outlineLevel="1" x14ac:dyDescent="0.25">
      <c r="B186" s="40"/>
      <c r="C186" s="40"/>
      <c r="D186" s="41"/>
      <c r="E186" s="41"/>
      <c r="F186" s="168"/>
      <c r="G186" s="106">
        <f t="shared" si="3"/>
        <v>0</v>
      </c>
      <c r="H186" s="75"/>
    </row>
    <row r="187" spans="2:8" hidden="1" outlineLevel="1" x14ac:dyDescent="0.25">
      <c r="B187" s="40"/>
      <c r="C187" s="40"/>
      <c r="D187" s="41"/>
      <c r="E187" s="41"/>
      <c r="F187" s="168"/>
      <c r="G187" s="106">
        <f t="shared" si="3"/>
        <v>0</v>
      </c>
      <c r="H187" s="75"/>
    </row>
    <row r="188" spans="2:8" hidden="1" outlineLevel="1" x14ac:dyDescent="0.25">
      <c r="B188" s="40"/>
      <c r="C188" s="40"/>
      <c r="D188" s="41"/>
      <c r="E188" s="41"/>
      <c r="F188" s="168"/>
      <c r="G188" s="106">
        <f t="shared" si="3"/>
        <v>0</v>
      </c>
      <c r="H188" s="75"/>
    </row>
    <row r="189" spans="2:8" hidden="1" outlineLevel="1" x14ac:dyDescent="0.25">
      <c r="B189" s="40"/>
      <c r="C189" s="40"/>
      <c r="D189" s="41"/>
      <c r="E189" s="41"/>
      <c r="F189" s="168"/>
      <c r="G189" s="106">
        <f t="shared" si="3"/>
        <v>0</v>
      </c>
      <c r="H189" s="75"/>
    </row>
    <row r="190" spans="2:8" hidden="1" outlineLevel="1" x14ac:dyDescent="0.25">
      <c r="B190" s="40"/>
      <c r="C190" s="40"/>
      <c r="D190" s="41"/>
      <c r="E190" s="41"/>
      <c r="F190" s="168"/>
      <c r="G190" s="106">
        <f t="shared" si="3"/>
        <v>0</v>
      </c>
      <c r="H190" s="75"/>
    </row>
    <row r="191" spans="2:8" hidden="1" outlineLevel="1" x14ac:dyDescent="0.25">
      <c r="B191" s="40"/>
      <c r="C191" s="40"/>
      <c r="D191" s="41"/>
      <c r="E191" s="41"/>
      <c r="F191" s="168"/>
      <c r="G191" s="106">
        <f t="shared" si="3"/>
        <v>0</v>
      </c>
      <c r="H191" s="75"/>
    </row>
    <row r="192" spans="2:8" hidden="1" outlineLevel="1" x14ac:dyDescent="0.25">
      <c r="B192" s="40"/>
      <c r="C192" s="40"/>
      <c r="D192" s="41"/>
      <c r="E192" s="41"/>
      <c r="F192" s="168"/>
      <c r="G192" s="106">
        <f t="shared" si="3"/>
        <v>0</v>
      </c>
      <c r="H192" s="75"/>
    </row>
    <row r="193" spans="2:8" hidden="1" outlineLevel="1" x14ac:dyDescent="0.25">
      <c r="B193" s="40"/>
      <c r="C193" s="40"/>
      <c r="D193" s="41"/>
      <c r="E193" s="41"/>
      <c r="F193" s="168"/>
      <c r="G193" s="106">
        <f t="shared" si="3"/>
        <v>0</v>
      </c>
      <c r="H193" s="75"/>
    </row>
    <row r="194" spans="2:8" hidden="1" outlineLevel="1" x14ac:dyDescent="0.25">
      <c r="B194" s="40"/>
      <c r="C194" s="40"/>
      <c r="D194" s="41"/>
      <c r="E194" s="41"/>
      <c r="F194" s="168"/>
      <c r="G194" s="106">
        <f t="shared" si="3"/>
        <v>0</v>
      </c>
      <c r="H194" s="75"/>
    </row>
    <row r="195" spans="2:8" hidden="1" outlineLevel="1" x14ac:dyDescent="0.25">
      <c r="B195" s="40"/>
      <c r="C195" s="40"/>
      <c r="D195" s="41"/>
      <c r="E195" s="41"/>
      <c r="F195" s="168"/>
      <c r="G195" s="106">
        <f t="shared" si="3"/>
        <v>0</v>
      </c>
      <c r="H195" s="75"/>
    </row>
    <row r="196" spans="2:8" hidden="1" outlineLevel="1" x14ac:dyDescent="0.25">
      <c r="B196" s="40"/>
      <c r="C196" s="40"/>
      <c r="D196" s="41"/>
      <c r="E196" s="41"/>
      <c r="F196" s="168"/>
      <c r="G196" s="106">
        <f t="shared" si="3"/>
        <v>0</v>
      </c>
      <c r="H196" s="75"/>
    </row>
    <row r="197" spans="2:8" hidden="1" outlineLevel="1" x14ac:dyDescent="0.25">
      <c r="B197" s="40"/>
      <c r="C197" s="40"/>
      <c r="D197" s="41"/>
      <c r="E197" s="41"/>
      <c r="F197" s="168"/>
      <c r="G197" s="106">
        <f t="shared" si="3"/>
        <v>0</v>
      </c>
      <c r="H197" s="75"/>
    </row>
    <row r="198" spans="2:8" hidden="1" outlineLevel="1" x14ac:dyDescent="0.25">
      <c r="B198" s="40"/>
      <c r="C198" s="40"/>
      <c r="D198" s="41"/>
      <c r="E198" s="41"/>
      <c r="F198" s="168"/>
      <c r="G198" s="106">
        <f t="shared" si="3"/>
        <v>0</v>
      </c>
      <c r="H198" s="75"/>
    </row>
    <row r="199" spans="2:8" hidden="1" outlineLevel="1" x14ac:dyDescent="0.25">
      <c r="B199" s="40"/>
      <c r="C199" s="40"/>
      <c r="D199" s="41"/>
      <c r="E199" s="41"/>
      <c r="F199" s="168"/>
      <c r="G199" s="106">
        <f t="shared" si="3"/>
        <v>0</v>
      </c>
      <c r="H199" s="75"/>
    </row>
    <row r="200" spans="2:8" hidden="1" outlineLevel="1" x14ac:dyDescent="0.25">
      <c r="B200" s="40"/>
      <c r="C200" s="40"/>
      <c r="D200" s="41"/>
      <c r="E200" s="41"/>
      <c r="F200" s="168"/>
      <c r="G200" s="106">
        <f t="shared" si="3"/>
        <v>0</v>
      </c>
      <c r="H200" s="75"/>
    </row>
    <row r="201" spans="2:8" hidden="1" outlineLevel="1" x14ac:dyDescent="0.25">
      <c r="B201" s="40"/>
      <c r="C201" s="40"/>
      <c r="D201" s="41"/>
      <c r="E201" s="41"/>
      <c r="F201" s="168"/>
      <c r="G201" s="106">
        <f t="shared" si="3"/>
        <v>0</v>
      </c>
      <c r="H201" s="75"/>
    </row>
    <row r="202" spans="2:8" hidden="1" outlineLevel="1" x14ac:dyDescent="0.25">
      <c r="B202" s="40"/>
      <c r="C202" s="40"/>
      <c r="D202" s="41"/>
      <c r="E202" s="41"/>
      <c r="F202" s="168"/>
      <c r="G202" s="106">
        <f t="shared" si="3"/>
        <v>0</v>
      </c>
      <c r="H202" s="75"/>
    </row>
    <row r="203" spans="2:8" hidden="1" outlineLevel="1" x14ac:dyDescent="0.25">
      <c r="B203" s="40"/>
      <c r="C203" s="40"/>
      <c r="D203" s="41"/>
      <c r="E203" s="41"/>
      <c r="F203" s="168"/>
      <c r="G203" s="106">
        <f t="shared" si="3"/>
        <v>0</v>
      </c>
      <c r="H203" s="75"/>
    </row>
    <row r="204" spans="2:8" hidden="1" outlineLevel="1" x14ac:dyDescent="0.25">
      <c r="B204" s="40"/>
      <c r="C204" s="40"/>
      <c r="D204" s="41"/>
      <c r="E204" s="41"/>
      <c r="F204" s="168"/>
      <c r="G204" s="106">
        <f t="shared" si="3"/>
        <v>0</v>
      </c>
      <c r="H204" s="75"/>
    </row>
    <row r="205" spans="2:8" hidden="1" outlineLevel="1" x14ac:dyDescent="0.25">
      <c r="B205" s="40"/>
      <c r="C205" s="40"/>
      <c r="D205" s="41"/>
      <c r="E205" s="41"/>
      <c r="F205" s="168"/>
      <c r="G205" s="106">
        <f t="shared" si="3"/>
        <v>0</v>
      </c>
      <c r="H205" s="75"/>
    </row>
    <row r="206" spans="2:8" hidden="1" outlineLevel="1" x14ac:dyDescent="0.25">
      <c r="B206" s="40"/>
      <c r="C206" s="40"/>
      <c r="D206" s="41"/>
      <c r="E206" s="41"/>
      <c r="F206" s="168"/>
      <c r="G206" s="106">
        <f t="shared" si="3"/>
        <v>0</v>
      </c>
      <c r="H206" s="75"/>
    </row>
    <row r="207" spans="2:8" hidden="1" outlineLevel="1" x14ac:dyDescent="0.25">
      <c r="B207" s="40"/>
      <c r="C207" s="40"/>
      <c r="D207" s="41"/>
      <c r="E207" s="41"/>
      <c r="F207" s="168"/>
      <c r="G207" s="106">
        <f t="shared" si="3"/>
        <v>0</v>
      </c>
      <c r="H207" s="75"/>
    </row>
    <row r="208" spans="2:8" hidden="1" outlineLevel="1" x14ac:dyDescent="0.25">
      <c r="B208" s="40"/>
      <c r="C208" s="40"/>
      <c r="D208" s="41"/>
      <c r="E208" s="41"/>
      <c r="F208" s="168"/>
      <c r="G208" s="106">
        <f t="shared" ref="G208:G271" si="4">+IF(D208*E208=0,F208*330000,D208*E208)</f>
        <v>0</v>
      </c>
      <c r="H208" s="75"/>
    </row>
    <row r="209" spans="2:8" hidden="1" outlineLevel="1" x14ac:dyDescent="0.25">
      <c r="B209" s="40"/>
      <c r="C209" s="40"/>
      <c r="D209" s="41"/>
      <c r="E209" s="41"/>
      <c r="F209" s="168"/>
      <c r="G209" s="106">
        <f t="shared" si="4"/>
        <v>0</v>
      </c>
      <c r="H209" s="75"/>
    </row>
    <row r="210" spans="2:8" hidden="1" outlineLevel="1" x14ac:dyDescent="0.25">
      <c r="B210" s="40"/>
      <c r="C210" s="40"/>
      <c r="D210" s="41"/>
      <c r="E210" s="41"/>
      <c r="F210" s="168"/>
      <c r="G210" s="106">
        <f t="shared" si="4"/>
        <v>0</v>
      </c>
      <c r="H210" s="75"/>
    </row>
    <row r="211" spans="2:8" hidden="1" outlineLevel="1" x14ac:dyDescent="0.25">
      <c r="B211" s="40"/>
      <c r="C211" s="40"/>
      <c r="D211" s="41"/>
      <c r="E211" s="41"/>
      <c r="F211" s="168"/>
      <c r="G211" s="106">
        <f t="shared" si="4"/>
        <v>0</v>
      </c>
      <c r="H211" s="75"/>
    </row>
    <row r="212" spans="2:8" hidden="1" outlineLevel="1" x14ac:dyDescent="0.25">
      <c r="B212" s="40"/>
      <c r="C212" s="40"/>
      <c r="D212" s="41"/>
      <c r="E212" s="41"/>
      <c r="F212" s="168"/>
      <c r="G212" s="106">
        <f t="shared" si="4"/>
        <v>0</v>
      </c>
      <c r="H212" s="75"/>
    </row>
    <row r="213" spans="2:8" hidden="1" outlineLevel="1" x14ac:dyDescent="0.25">
      <c r="B213" s="40"/>
      <c r="C213" s="40"/>
      <c r="D213" s="41"/>
      <c r="E213" s="41"/>
      <c r="F213" s="168"/>
      <c r="G213" s="106">
        <f t="shared" si="4"/>
        <v>0</v>
      </c>
      <c r="H213" s="75"/>
    </row>
    <row r="214" spans="2:8" hidden="1" outlineLevel="1" x14ac:dyDescent="0.25">
      <c r="B214" s="40"/>
      <c r="C214" s="40"/>
      <c r="D214" s="41"/>
      <c r="E214" s="41"/>
      <c r="F214" s="168"/>
      <c r="G214" s="106">
        <f t="shared" si="4"/>
        <v>0</v>
      </c>
      <c r="H214" s="75"/>
    </row>
    <row r="215" spans="2:8" hidden="1" outlineLevel="1" x14ac:dyDescent="0.25">
      <c r="B215" s="40"/>
      <c r="C215" s="40"/>
      <c r="D215" s="41"/>
      <c r="E215" s="41"/>
      <c r="F215" s="168"/>
      <c r="G215" s="106">
        <f t="shared" si="4"/>
        <v>0</v>
      </c>
      <c r="H215" s="75"/>
    </row>
    <row r="216" spans="2:8" hidden="1" outlineLevel="1" x14ac:dyDescent="0.25">
      <c r="B216" s="40"/>
      <c r="C216" s="40"/>
      <c r="D216" s="41"/>
      <c r="E216" s="41"/>
      <c r="F216" s="168"/>
      <c r="G216" s="106">
        <f t="shared" si="4"/>
        <v>0</v>
      </c>
      <c r="H216" s="75"/>
    </row>
    <row r="217" spans="2:8" hidden="1" outlineLevel="1" x14ac:dyDescent="0.25">
      <c r="B217" s="40"/>
      <c r="C217" s="40"/>
      <c r="D217" s="41"/>
      <c r="E217" s="41"/>
      <c r="F217" s="168"/>
      <c r="G217" s="106">
        <f t="shared" si="4"/>
        <v>0</v>
      </c>
      <c r="H217" s="75"/>
    </row>
    <row r="218" spans="2:8" hidden="1" outlineLevel="1" x14ac:dyDescent="0.25">
      <c r="B218" s="40"/>
      <c r="C218" s="40"/>
      <c r="D218" s="41"/>
      <c r="E218" s="41"/>
      <c r="F218" s="168"/>
      <c r="G218" s="106">
        <f t="shared" si="4"/>
        <v>0</v>
      </c>
      <c r="H218" s="75"/>
    </row>
    <row r="219" spans="2:8" hidden="1" outlineLevel="1" x14ac:dyDescent="0.25">
      <c r="B219" s="40"/>
      <c r="C219" s="40"/>
      <c r="D219" s="41"/>
      <c r="E219" s="41"/>
      <c r="F219" s="168"/>
      <c r="G219" s="106">
        <f t="shared" si="4"/>
        <v>0</v>
      </c>
      <c r="H219" s="75"/>
    </row>
    <row r="220" spans="2:8" hidden="1" outlineLevel="1" x14ac:dyDescent="0.25">
      <c r="B220" s="40"/>
      <c r="C220" s="40"/>
      <c r="D220" s="41"/>
      <c r="E220" s="41"/>
      <c r="F220" s="168"/>
      <c r="G220" s="106">
        <f t="shared" si="4"/>
        <v>0</v>
      </c>
      <c r="H220" s="75"/>
    </row>
    <row r="221" spans="2:8" hidden="1" outlineLevel="1" x14ac:dyDescent="0.25">
      <c r="B221" s="40"/>
      <c r="C221" s="40"/>
      <c r="D221" s="41"/>
      <c r="E221" s="41"/>
      <c r="F221" s="168"/>
      <c r="G221" s="106">
        <f t="shared" si="4"/>
        <v>0</v>
      </c>
      <c r="H221" s="75"/>
    </row>
    <row r="222" spans="2:8" hidden="1" outlineLevel="1" x14ac:dyDescent="0.25">
      <c r="B222" s="40"/>
      <c r="C222" s="40"/>
      <c r="D222" s="41"/>
      <c r="E222" s="41"/>
      <c r="F222" s="168"/>
      <c r="G222" s="106">
        <f t="shared" si="4"/>
        <v>0</v>
      </c>
      <c r="H222" s="75"/>
    </row>
    <row r="223" spans="2:8" hidden="1" outlineLevel="1" x14ac:dyDescent="0.25">
      <c r="B223" s="40"/>
      <c r="C223" s="40"/>
      <c r="D223" s="41"/>
      <c r="E223" s="41"/>
      <c r="F223" s="168"/>
      <c r="G223" s="106">
        <f t="shared" si="4"/>
        <v>0</v>
      </c>
      <c r="H223" s="75"/>
    </row>
    <row r="224" spans="2:8" hidden="1" outlineLevel="1" x14ac:dyDescent="0.25">
      <c r="B224" s="40"/>
      <c r="C224" s="40"/>
      <c r="D224" s="41"/>
      <c r="E224" s="41"/>
      <c r="F224" s="168"/>
      <c r="G224" s="106">
        <f t="shared" si="4"/>
        <v>0</v>
      </c>
      <c r="H224" s="75"/>
    </row>
    <row r="225" spans="2:8" hidden="1" outlineLevel="1" x14ac:dyDescent="0.25">
      <c r="B225" s="40"/>
      <c r="C225" s="40"/>
      <c r="D225" s="41"/>
      <c r="E225" s="41"/>
      <c r="F225" s="168"/>
      <c r="G225" s="106">
        <f t="shared" si="4"/>
        <v>0</v>
      </c>
      <c r="H225" s="75"/>
    </row>
    <row r="226" spans="2:8" hidden="1" outlineLevel="1" x14ac:dyDescent="0.25">
      <c r="B226" s="40"/>
      <c r="C226" s="40"/>
      <c r="D226" s="41"/>
      <c r="E226" s="41"/>
      <c r="F226" s="168"/>
      <c r="G226" s="106">
        <f t="shared" si="4"/>
        <v>0</v>
      </c>
      <c r="H226" s="75"/>
    </row>
    <row r="227" spans="2:8" hidden="1" outlineLevel="1" x14ac:dyDescent="0.25">
      <c r="B227" s="40"/>
      <c r="C227" s="40"/>
      <c r="D227" s="41"/>
      <c r="E227" s="41"/>
      <c r="F227" s="168"/>
      <c r="G227" s="106">
        <f t="shared" si="4"/>
        <v>0</v>
      </c>
      <c r="H227" s="75"/>
    </row>
    <row r="228" spans="2:8" hidden="1" outlineLevel="1" x14ac:dyDescent="0.25">
      <c r="B228" s="40"/>
      <c r="C228" s="40"/>
      <c r="D228" s="41"/>
      <c r="E228" s="41"/>
      <c r="F228" s="168"/>
      <c r="G228" s="106">
        <f t="shared" si="4"/>
        <v>0</v>
      </c>
      <c r="H228" s="75"/>
    </row>
    <row r="229" spans="2:8" hidden="1" outlineLevel="1" x14ac:dyDescent="0.25">
      <c r="B229" s="40"/>
      <c r="C229" s="40"/>
      <c r="D229" s="41"/>
      <c r="E229" s="41"/>
      <c r="F229" s="168"/>
      <c r="G229" s="106">
        <f t="shared" si="4"/>
        <v>0</v>
      </c>
      <c r="H229" s="75"/>
    </row>
    <row r="230" spans="2:8" hidden="1" outlineLevel="1" x14ac:dyDescent="0.25">
      <c r="B230" s="40"/>
      <c r="C230" s="40"/>
      <c r="D230" s="41"/>
      <c r="E230" s="41"/>
      <c r="F230" s="168"/>
      <c r="G230" s="106">
        <f t="shared" si="4"/>
        <v>0</v>
      </c>
      <c r="H230" s="75"/>
    </row>
    <row r="231" spans="2:8" hidden="1" outlineLevel="1" x14ac:dyDescent="0.25">
      <c r="B231" s="40"/>
      <c r="C231" s="40"/>
      <c r="D231" s="41"/>
      <c r="E231" s="41"/>
      <c r="F231" s="168"/>
      <c r="G231" s="106">
        <f t="shared" si="4"/>
        <v>0</v>
      </c>
      <c r="H231" s="75"/>
    </row>
    <row r="232" spans="2:8" hidden="1" outlineLevel="1" x14ac:dyDescent="0.25">
      <c r="B232" s="40"/>
      <c r="C232" s="40"/>
      <c r="D232" s="41"/>
      <c r="E232" s="41"/>
      <c r="F232" s="168"/>
      <c r="G232" s="106">
        <f t="shared" si="4"/>
        <v>0</v>
      </c>
      <c r="H232" s="75"/>
    </row>
    <row r="233" spans="2:8" hidden="1" outlineLevel="1" x14ac:dyDescent="0.25">
      <c r="B233" s="40"/>
      <c r="C233" s="40"/>
      <c r="D233" s="41"/>
      <c r="E233" s="41"/>
      <c r="F233" s="168"/>
      <c r="G233" s="106">
        <f t="shared" si="4"/>
        <v>0</v>
      </c>
      <c r="H233" s="75"/>
    </row>
    <row r="234" spans="2:8" hidden="1" outlineLevel="1" x14ac:dyDescent="0.25">
      <c r="B234" s="40"/>
      <c r="C234" s="40"/>
      <c r="D234" s="41"/>
      <c r="E234" s="41"/>
      <c r="F234" s="168"/>
      <c r="G234" s="106">
        <f t="shared" si="4"/>
        <v>0</v>
      </c>
      <c r="H234" s="75"/>
    </row>
    <row r="235" spans="2:8" hidden="1" outlineLevel="1" x14ac:dyDescent="0.25">
      <c r="B235" s="40"/>
      <c r="C235" s="40"/>
      <c r="D235" s="41"/>
      <c r="E235" s="41"/>
      <c r="F235" s="168"/>
      <c r="G235" s="106">
        <f t="shared" si="4"/>
        <v>0</v>
      </c>
      <c r="H235" s="75"/>
    </row>
    <row r="236" spans="2:8" hidden="1" outlineLevel="1" x14ac:dyDescent="0.25">
      <c r="B236" s="40"/>
      <c r="C236" s="40"/>
      <c r="D236" s="41"/>
      <c r="E236" s="41"/>
      <c r="F236" s="168"/>
      <c r="G236" s="106">
        <f t="shared" si="4"/>
        <v>0</v>
      </c>
      <c r="H236" s="75"/>
    </row>
    <row r="237" spans="2:8" hidden="1" outlineLevel="1" x14ac:dyDescent="0.25">
      <c r="B237" s="40"/>
      <c r="C237" s="40"/>
      <c r="D237" s="41"/>
      <c r="E237" s="41"/>
      <c r="F237" s="168"/>
      <c r="G237" s="106">
        <f t="shared" si="4"/>
        <v>0</v>
      </c>
      <c r="H237" s="75"/>
    </row>
    <row r="238" spans="2:8" hidden="1" outlineLevel="1" x14ac:dyDescent="0.25">
      <c r="B238" s="40"/>
      <c r="C238" s="40"/>
      <c r="D238" s="41"/>
      <c r="E238" s="41"/>
      <c r="F238" s="168"/>
      <c r="G238" s="106">
        <f t="shared" si="4"/>
        <v>0</v>
      </c>
      <c r="H238" s="75"/>
    </row>
    <row r="239" spans="2:8" hidden="1" outlineLevel="1" x14ac:dyDescent="0.25">
      <c r="B239" s="40"/>
      <c r="C239" s="40"/>
      <c r="D239" s="41"/>
      <c r="E239" s="41"/>
      <c r="F239" s="168"/>
      <c r="G239" s="106">
        <f t="shared" si="4"/>
        <v>0</v>
      </c>
      <c r="H239" s="75"/>
    </row>
    <row r="240" spans="2:8" hidden="1" outlineLevel="1" x14ac:dyDescent="0.25">
      <c r="B240" s="40"/>
      <c r="C240" s="40"/>
      <c r="D240" s="41"/>
      <c r="E240" s="41"/>
      <c r="F240" s="168"/>
      <c r="G240" s="106">
        <f t="shared" si="4"/>
        <v>0</v>
      </c>
      <c r="H240" s="75"/>
    </row>
    <row r="241" spans="2:8" hidden="1" outlineLevel="1" x14ac:dyDescent="0.25">
      <c r="B241" s="40"/>
      <c r="C241" s="40"/>
      <c r="D241" s="41"/>
      <c r="E241" s="41"/>
      <c r="F241" s="168"/>
      <c r="G241" s="106">
        <f t="shared" si="4"/>
        <v>0</v>
      </c>
      <c r="H241" s="75"/>
    </row>
    <row r="242" spans="2:8" hidden="1" outlineLevel="1" x14ac:dyDescent="0.25">
      <c r="B242" s="40"/>
      <c r="C242" s="40"/>
      <c r="D242" s="41"/>
      <c r="E242" s="41"/>
      <c r="F242" s="168"/>
      <c r="G242" s="106">
        <f t="shared" si="4"/>
        <v>0</v>
      </c>
      <c r="H242" s="75"/>
    </row>
    <row r="243" spans="2:8" hidden="1" outlineLevel="1" x14ac:dyDescent="0.25">
      <c r="B243" s="40"/>
      <c r="C243" s="40"/>
      <c r="D243" s="41"/>
      <c r="E243" s="41"/>
      <c r="F243" s="168"/>
      <c r="G243" s="106">
        <f t="shared" si="4"/>
        <v>0</v>
      </c>
      <c r="H243" s="75"/>
    </row>
    <row r="244" spans="2:8" hidden="1" outlineLevel="1" x14ac:dyDescent="0.25">
      <c r="B244" s="40"/>
      <c r="C244" s="40"/>
      <c r="D244" s="41"/>
      <c r="E244" s="41"/>
      <c r="F244" s="168"/>
      <c r="G244" s="106">
        <f t="shared" si="4"/>
        <v>0</v>
      </c>
      <c r="H244" s="75"/>
    </row>
    <row r="245" spans="2:8" hidden="1" outlineLevel="1" x14ac:dyDescent="0.25">
      <c r="B245" s="40"/>
      <c r="C245" s="40"/>
      <c r="D245" s="41"/>
      <c r="E245" s="41"/>
      <c r="F245" s="168"/>
      <c r="G245" s="106">
        <f t="shared" si="4"/>
        <v>0</v>
      </c>
      <c r="H245" s="75"/>
    </row>
    <row r="246" spans="2:8" hidden="1" outlineLevel="1" x14ac:dyDescent="0.25">
      <c r="B246" s="40"/>
      <c r="C246" s="40"/>
      <c r="D246" s="41"/>
      <c r="E246" s="41"/>
      <c r="F246" s="168"/>
      <c r="G246" s="106">
        <f t="shared" si="4"/>
        <v>0</v>
      </c>
      <c r="H246" s="75"/>
    </row>
    <row r="247" spans="2:8" hidden="1" outlineLevel="1" x14ac:dyDescent="0.25">
      <c r="B247" s="40"/>
      <c r="C247" s="40"/>
      <c r="D247" s="41"/>
      <c r="E247" s="41"/>
      <c r="F247" s="168"/>
      <c r="G247" s="106">
        <f t="shared" si="4"/>
        <v>0</v>
      </c>
      <c r="H247" s="75"/>
    </row>
    <row r="248" spans="2:8" hidden="1" outlineLevel="1" x14ac:dyDescent="0.25">
      <c r="B248" s="40"/>
      <c r="C248" s="40"/>
      <c r="D248" s="41"/>
      <c r="E248" s="41"/>
      <c r="F248" s="168"/>
      <c r="G248" s="106">
        <f t="shared" si="4"/>
        <v>0</v>
      </c>
      <c r="H248" s="75"/>
    </row>
    <row r="249" spans="2:8" hidden="1" outlineLevel="1" x14ac:dyDescent="0.25">
      <c r="B249" s="40"/>
      <c r="C249" s="40"/>
      <c r="D249" s="41"/>
      <c r="E249" s="41"/>
      <c r="F249" s="168"/>
      <c r="G249" s="106">
        <f t="shared" si="4"/>
        <v>0</v>
      </c>
      <c r="H249" s="75"/>
    </row>
    <row r="250" spans="2:8" hidden="1" outlineLevel="1" x14ac:dyDescent="0.25">
      <c r="B250" s="40"/>
      <c r="C250" s="40"/>
      <c r="D250" s="41"/>
      <c r="E250" s="41"/>
      <c r="F250" s="168"/>
      <c r="G250" s="106">
        <f t="shared" si="4"/>
        <v>0</v>
      </c>
      <c r="H250" s="75"/>
    </row>
    <row r="251" spans="2:8" hidden="1" outlineLevel="1" x14ac:dyDescent="0.25">
      <c r="B251" s="40"/>
      <c r="C251" s="40"/>
      <c r="D251" s="41"/>
      <c r="E251" s="41"/>
      <c r="F251" s="168"/>
      <c r="G251" s="106">
        <f t="shared" si="4"/>
        <v>0</v>
      </c>
      <c r="H251" s="75"/>
    </row>
    <row r="252" spans="2:8" hidden="1" outlineLevel="1" x14ac:dyDescent="0.25">
      <c r="B252" s="40"/>
      <c r="C252" s="40"/>
      <c r="D252" s="41"/>
      <c r="E252" s="41"/>
      <c r="F252" s="168"/>
      <c r="G252" s="106">
        <f t="shared" si="4"/>
        <v>0</v>
      </c>
      <c r="H252" s="75"/>
    </row>
    <row r="253" spans="2:8" hidden="1" outlineLevel="1" x14ac:dyDescent="0.25">
      <c r="B253" s="40"/>
      <c r="C253" s="40"/>
      <c r="D253" s="41"/>
      <c r="E253" s="41"/>
      <c r="F253" s="168"/>
      <c r="G253" s="106">
        <f t="shared" si="4"/>
        <v>0</v>
      </c>
      <c r="H253" s="75"/>
    </row>
    <row r="254" spans="2:8" hidden="1" outlineLevel="1" x14ac:dyDescent="0.25">
      <c r="B254" s="40"/>
      <c r="C254" s="40"/>
      <c r="D254" s="41"/>
      <c r="E254" s="41"/>
      <c r="F254" s="168"/>
      <c r="G254" s="106">
        <f t="shared" si="4"/>
        <v>0</v>
      </c>
      <c r="H254" s="75"/>
    </row>
    <row r="255" spans="2:8" hidden="1" outlineLevel="1" x14ac:dyDescent="0.25">
      <c r="B255" s="40"/>
      <c r="C255" s="40"/>
      <c r="D255" s="41"/>
      <c r="E255" s="41"/>
      <c r="F255" s="168"/>
      <c r="G255" s="106">
        <f t="shared" si="4"/>
        <v>0</v>
      </c>
      <c r="H255" s="75"/>
    </row>
    <row r="256" spans="2:8" hidden="1" outlineLevel="1" x14ac:dyDescent="0.25">
      <c r="B256" s="40"/>
      <c r="C256" s="40"/>
      <c r="D256" s="41"/>
      <c r="E256" s="41"/>
      <c r="F256" s="168"/>
      <c r="G256" s="106">
        <f t="shared" si="4"/>
        <v>0</v>
      </c>
      <c r="H256" s="75"/>
    </row>
    <row r="257" spans="2:8" hidden="1" outlineLevel="1" x14ac:dyDescent="0.25">
      <c r="B257" s="40"/>
      <c r="C257" s="40"/>
      <c r="D257" s="41"/>
      <c r="E257" s="41"/>
      <c r="F257" s="168"/>
      <c r="G257" s="106">
        <f t="shared" si="4"/>
        <v>0</v>
      </c>
      <c r="H257" s="75"/>
    </row>
    <row r="258" spans="2:8" hidden="1" outlineLevel="1" x14ac:dyDescent="0.25">
      <c r="B258" s="40"/>
      <c r="C258" s="40"/>
      <c r="D258" s="41"/>
      <c r="E258" s="41"/>
      <c r="F258" s="168"/>
      <c r="G258" s="106">
        <f t="shared" si="4"/>
        <v>0</v>
      </c>
      <c r="H258" s="75"/>
    </row>
    <row r="259" spans="2:8" hidden="1" outlineLevel="1" x14ac:dyDescent="0.25">
      <c r="B259" s="40"/>
      <c r="C259" s="40"/>
      <c r="D259" s="41"/>
      <c r="E259" s="41"/>
      <c r="F259" s="168"/>
      <c r="G259" s="106">
        <f t="shared" si="4"/>
        <v>0</v>
      </c>
      <c r="H259" s="75"/>
    </row>
    <row r="260" spans="2:8" hidden="1" outlineLevel="1" x14ac:dyDescent="0.25">
      <c r="B260" s="40"/>
      <c r="C260" s="40"/>
      <c r="D260" s="41"/>
      <c r="E260" s="41"/>
      <c r="F260" s="168"/>
      <c r="G260" s="106">
        <f t="shared" si="4"/>
        <v>0</v>
      </c>
      <c r="H260" s="75"/>
    </row>
    <row r="261" spans="2:8" hidden="1" outlineLevel="1" x14ac:dyDescent="0.25">
      <c r="B261" s="40"/>
      <c r="C261" s="40"/>
      <c r="D261" s="41"/>
      <c r="E261" s="41"/>
      <c r="F261" s="168"/>
      <c r="G261" s="106">
        <f t="shared" si="4"/>
        <v>0</v>
      </c>
      <c r="H261" s="75"/>
    </row>
    <row r="262" spans="2:8" hidden="1" outlineLevel="1" x14ac:dyDescent="0.25">
      <c r="B262" s="40"/>
      <c r="C262" s="40"/>
      <c r="D262" s="41"/>
      <c r="E262" s="41"/>
      <c r="F262" s="168"/>
      <c r="G262" s="106">
        <f t="shared" si="4"/>
        <v>0</v>
      </c>
      <c r="H262" s="75"/>
    </row>
    <row r="263" spans="2:8" hidden="1" outlineLevel="1" x14ac:dyDescent="0.25">
      <c r="B263" s="40"/>
      <c r="C263" s="40"/>
      <c r="D263" s="41"/>
      <c r="E263" s="41"/>
      <c r="F263" s="168"/>
      <c r="G263" s="106">
        <f t="shared" si="4"/>
        <v>0</v>
      </c>
      <c r="H263" s="75"/>
    </row>
    <row r="264" spans="2:8" hidden="1" outlineLevel="1" x14ac:dyDescent="0.25">
      <c r="B264" s="40"/>
      <c r="C264" s="40"/>
      <c r="D264" s="41"/>
      <c r="E264" s="41"/>
      <c r="F264" s="168"/>
      <c r="G264" s="106">
        <f t="shared" si="4"/>
        <v>0</v>
      </c>
      <c r="H264" s="75"/>
    </row>
    <row r="265" spans="2:8" hidden="1" outlineLevel="1" x14ac:dyDescent="0.25">
      <c r="B265" s="40"/>
      <c r="C265" s="40"/>
      <c r="D265" s="41"/>
      <c r="E265" s="41"/>
      <c r="F265" s="168"/>
      <c r="G265" s="106">
        <f t="shared" si="4"/>
        <v>0</v>
      </c>
      <c r="H265" s="75"/>
    </row>
    <row r="266" spans="2:8" hidden="1" outlineLevel="1" x14ac:dyDescent="0.25">
      <c r="B266" s="40"/>
      <c r="C266" s="40"/>
      <c r="D266" s="41"/>
      <c r="E266" s="41"/>
      <c r="F266" s="168"/>
      <c r="G266" s="106">
        <f t="shared" si="4"/>
        <v>0</v>
      </c>
      <c r="H266" s="75"/>
    </row>
    <row r="267" spans="2:8" hidden="1" outlineLevel="1" x14ac:dyDescent="0.25">
      <c r="B267" s="40"/>
      <c r="C267" s="40"/>
      <c r="D267" s="41"/>
      <c r="E267" s="41"/>
      <c r="F267" s="168"/>
      <c r="G267" s="106">
        <f t="shared" si="4"/>
        <v>0</v>
      </c>
      <c r="H267" s="75"/>
    </row>
    <row r="268" spans="2:8" hidden="1" outlineLevel="1" x14ac:dyDescent="0.25">
      <c r="B268" s="40"/>
      <c r="C268" s="40"/>
      <c r="D268" s="41"/>
      <c r="E268" s="41"/>
      <c r="F268" s="168"/>
      <c r="G268" s="106">
        <f t="shared" si="4"/>
        <v>0</v>
      </c>
      <c r="H268" s="75"/>
    </row>
    <row r="269" spans="2:8" hidden="1" outlineLevel="1" x14ac:dyDescent="0.25">
      <c r="B269" s="40"/>
      <c r="C269" s="40"/>
      <c r="D269" s="41"/>
      <c r="E269" s="41"/>
      <c r="F269" s="168"/>
      <c r="G269" s="106">
        <f t="shared" si="4"/>
        <v>0</v>
      </c>
      <c r="H269" s="75"/>
    </row>
    <row r="270" spans="2:8" hidden="1" outlineLevel="1" x14ac:dyDescent="0.25">
      <c r="B270" s="40"/>
      <c r="C270" s="40"/>
      <c r="D270" s="41"/>
      <c r="E270" s="41"/>
      <c r="F270" s="168"/>
      <c r="G270" s="106">
        <f t="shared" si="4"/>
        <v>0</v>
      </c>
      <c r="H270" s="75"/>
    </row>
    <row r="271" spans="2:8" hidden="1" outlineLevel="1" x14ac:dyDescent="0.25">
      <c r="B271" s="40"/>
      <c r="C271" s="40"/>
      <c r="D271" s="41"/>
      <c r="E271" s="41"/>
      <c r="F271" s="168"/>
      <c r="G271" s="106">
        <f t="shared" si="4"/>
        <v>0</v>
      </c>
      <c r="H271" s="75"/>
    </row>
    <row r="272" spans="2:8" hidden="1" outlineLevel="1" x14ac:dyDescent="0.25">
      <c r="B272" s="40"/>
      <c r="C272" s="40"/>
      <c r="D272" s="41"/>
      <c r="E272" s="41"/>
      <c r="F272" s="168"/>
      <c r="G272" s="106">
        <f t="shared" ref="G272:G335" si="5">+IF(D272*E272=0,F272*330000,D272*E272)</f>
        <v>0</v>
      </c>
      <c r="H272" s="75"/>
    </row>
    <row r="273" spans="2:8" hidden="1" outlineLevel="1" x14ac:dyDescent="0.25">
      <c r="B273" s="40"/>
      <c r="C273" s="40"/>
      <c r="D273" s="41"/>
      <c r="E273" s="41"/>
      <c r="F273" s="168"/>
      <c r="G273" s="106">
        <f t="shared" si="5"/>
        <v>0</v>
      </c>
      <c r="H273" s="75"/>
    </row>
    <row r="274" spans="2:8" hidden="1" outlineLevel="1" x14ac:dyDescent="0.25">
      <c r="B274" s="40"/>
      <c r="C274" s="40"/>
      <c r="D274" s="41"/>
      <c r="E274" s="41"/>
      <c r="F274" s="168"/>
      <c r="G274" s="106">
        <f t="shared" si="5"/>
        <v>0</v>
      </c>
      <c r="H274" s="75"/>
    </row>
    <row r="275" spans="2:8" hidden="1" outlineLevel="1" x14ac:dyDescent="0.25">
      <c r="B275" s="40"/>
      <c r="C275" s="40"/>
      <c r="D275" s="41"/>
      <c r="E275" s="41"/>
      <c r="F275" s="168"/>
      <c r="G275" s="106">
        <f t="shared" si="5"/>
        <v>0</v>
      </c>
      <c r="H275" s="75"/>
    </row>
    <row r="276" spans="2:8" hidden="1" outlineLevel="1" x14ac:dyDescent="0.25">
      <c r="B276" s="40"/>
      <c r="C276" s="40"/>
      <c r="D276" s="41"/>
      <c r="E276" s="41"/>
      <c r="F276" s="168"/>
      <c r="G276" s="106">
        <f t="shared" si="5"/>
        <v>0</v>
      </c>
      <c r="H276" s="75"/>
    </row>
    <row r="277" spans="2:8" hidden="1" outlineLevel="1" x14ac:dyDescent="0.25">
      <c r="B277" s="40"/>
      <c r="C277" s="40"/>
      <c r="D277" s="41"/>
      <c r="E277" s="41"/>
      <c r="F277" s="168"/>
      <c r="G277" s="106">
        <f t="shared" si="5"/>
        <v>0</v>
      </c>
      <c r="H277" s="75"/>
    </row>
    <row r="278" spans="2:8" hidden="1" outlineLevel="1" x14ac:dyDescent="0.25">
      <c r="B278" s="40"/>
      <c r="C278" s="40"/>
      <c r="D278" s="41"/>
      <c r="E278" s="41"/>
      <c r="F278" s="168"/>
      <c r="G278" s="106">
        <f t="shared" si="5"/>
        <v>0</v>
      </c>
      <c r="H278" s="75"/>
    </row>
    <row r="279" spans="2:8" hidden="1" outlineLevel="1" x14ac:dyDescent="0.25">
      <c r="B279" s="40"/>
      <c r="C279" s="40"/>
      <c r="D279" s="41"/>
      <c r="E279" s="41"/>
      <c r="F279" s="168"/>
      <c r="G279" s="106">
        <f t="shared" si="5"/>
        <v>0</v>
      </c>
      <c r="H279" s="75"/>
    </row>
    <row r="280" spans="2:8" hidden="1" outlineLevel="1" x14ac:dyDescent="0.25">
      <c r="B280" s="40"/>
      <c r="C280" s="40"/>
      <c r="D280" s="41"/>
      <c r="E280" s="41"/>
      <c r="F280" s="168"/>
      <c r="G280" s="106">
        <f t="shared" si="5"/>
        <v>0</v>
      </c>
      <c r="H280" s="75"/>
    </row>
    <row r="281" spans="2:8" hidden="1" outlineLevel="1" x14ac:dyDescent="0.25">
      <c r="B281" s="40"/>
      <c r="C281" s="40"/>
      <c r="D281" s="41"/>
      <c r="E281" s="41"/>
      <c r="F281" s="168"/>
      <c r="G281" s="106">
        <f t="shared" si="5"/>
        <v>0</v>
      </c>
      <c r="H281" s="75"/>
    </row>
    <row r="282" spans="2:8" hidden="1" outlineLevel="1" x14ac:dyDescent="0.25">
      <c r="B282" s="40"/>
      <c r="C282" s="40"/>
      <c r="D282" s="41"/>
      <c r="E282" s="41"/>
      <c r="F282" s="168"/>
      <c r="G282" s="106">
        <f t="shared" si="5"/>
        <v>0</v>
      </c>
      <c r="H282" s="75"/>
    </row>
    <row r="283" spans="2:8" hidden="1" outlineLevel="1" x14ac:dyDescent="0.25">
      <c r="B283" s="40"/>
      <c r="C283" s="40"/>
      <c r="D283" s="41"/>
      <c r="E283" s="41"/>
      <c r="F283" s="168"/>
      <c r="G283" s="106">
        <f t="shared" si="5"/>
        <v>0</v>
      </c>
      <c r="H283" s="75"/>
    </row>
    <row r="284" spans="2:8" hidden="1" outlineLevel="1" x14ac:dyDescent="0.25">
      <c r="B284" s="40"/>
      <c r="C284" s="40"/>
      <c r="D284" s="41"/>
      <c r="E284" s="41"/>
      <c r="F284" s="168"/>
      <c r="G284" s="106">
        <f t="shared" si="5"/>
        <v>0</v>
      </c>
      <c r="H284" s="75"/>
    </row>
    <row r="285" spans="2:8" hidden="1" outlineLevel="1" x14ac:dyDescent="0.25">
      <c r="B285" s="40"/>
      <c r="C285" s="40"/>
      <c r="D285" s="41"/>
      <c r="E285" s="41"/>
      <c r="F285" s="168"/>
      <c r="G285" s="106">
        <f t="shared" si="5"/>
        <v>0</v>
      </c>
      <c r="H285" s="75"/>
    </row>
    <row r="286" spans="2:8" hidden="1" outlineLevel="1" x14ac:dyDescent="0.25">
      <c r="B286" s="40"/>
      <c r="C286" s="40"/>
      <c r="D286" s="41"/>
      <c r="E286" s="41"/>
      <c r="F286" s="168"/>
      <c r="G286" s="106">
        <f t="shared" si="5"/>
        <v>0</v>
      </c>
      <c r="H286" s="75"/>
    </row>
    <row r="287" spans="2:8" hidden="1" outlineLevel="1" x14ac:dyDescent="0.25">
      <c r="B287" s="40"/>
      <c r="C287" s="40"/>
      <c r="D287" s="41"/>
      <c r="E287" s="41"/>
      <c r="F287" s="168"/>
      <c r="G287" s="106">
        <f t="shared" si="5"/>
        <v>0</v>
      </c>
      <c r="H287" s="75"/>
    </row>
    <row r="288" spans="2:8" hidden="1" outlineLevel="1" x14ac:dyDescent="0.25">
      <c r="B288" s="40"/>
      <c r="C288" s="40"/>
      <c r="D288" s="41"/>
      <c r="E288" s="41"/>
      <c r="F288" s="168"/>
      <c r="G288" s="106">
        <f t="shared" si="5"/>
        <v>0</v>
      </c>
      <c r="H288" s="75"/>
    </row>
    <row r="289" spans="2:8" hidden="1" outlineLevel="1" x14ac:dyDescent="0.25">
      <c r="B289" s="40"/>
      <c r="C289" s="40"/>
      <c r="D289" s="41"/>
      <c r="E289" s="41"/>
      <c r="F289" s="168"/>
      <c r="G289" s="106">
        <f t="shared" si="5"/>
        <v>0</v>
      </c>
      <c r="H289" s="75"/>
    </row>
    <row r="290" spans="2:8" hidden="1" outlineLevel="1" x14ac:dyDescent="0.25">
      <c r="B290" s="40"/>
      <c r="C290" s="40"/>
      <c r="D290" s="41"/>
      <c r="E290" s="41"/>
      <c r="F290" s="168"/>
      <c r="G290" s="106">
        <f t="shared" si="5"/>
        <v>0</v>
      </c>
      <c r="H290" s="75"/>
    </row>
    <row r="291" spans="2:8" hidden="1" outlineLevel="1" x14ac:dyDescent="0.25">
      <c r="B291" s="40"/>
      <c r="C291" s="40"/>
      <c r="D291" s="41"/>
      <c r="E291" s="41"/>
      <c r="F291" s="168"/>
      <c r="G291" s="106">
        <f t="shared" si="5"/>
        <v>0</v>
      </c>
      <c r="H291" s="75"/>
    </row>
    <row r="292" spans="2:8" hidden="1" outlineLevel="1" x14ac:dyDescent="0.25">
      <c r="B292" s="40"/>
      <c r="C292" s="40"/>
      <c r="D292" s="41"/>
      <c r="E292" s="41"/>
      <c r="F292" s="168"/>
      <c r="G292" s="106">
        <f t="shared" si="5"/>
        <v>0</v>
      </c>
      <c r="H292" s="75"/>
    </row>
    <row r="293" spans="2:8" hidden="1" outlineLevel="1" x14ac:dyDescent="0.25">
      <c r="B293" s="40"/>
      <c r="C293" s="40"/>
      <c r="D293" s="41"/>
      <c r="E293" s="41"/>
      <c r="F293" s="168"/>
      <c r="G293" s="106">
        <f t="shared" si="5"/>
        <v>0</v>
      </c>
      <c r="H293" s="75"/>
    </row>
    <row r="294" spans="2:8" hidden="1" outlineLevel="1" x14ac:dyDescent="0.25">
      <c r="B294" s="40"/>
      <c r="C294" s="40"/>
      <c r="D294" s="41"/>
      <c r="E294" s="41"/>
      <c r="F294" s="168"/>
      <c r="G294" s="106">
        <f t="shared" si="5"/>
        <v>0</v>
      </c>
      <c r="H294" s="75"/>
    </row>
    <row r="295" spans="2:8" hidden="1" outlineLevel="1" x14ac:dyDescent="0.25">
      <c r="B295" s="40"/>
      <c r="C295" s="40"/>
      <c r="D295" s="41"/>
      <c r="E295" s="41"/>
      <c r="F295" s="168"/>
      <c r="G295" s="106">
        <f t="shared" si="5"/>
        <v>0</v>
      </c>
      <c r="H295" s="75"/>
    </row>
    <row r="296" spans="2:8" hidden="1" outlineLevel="1" x14ac:dyDescent="0.25">
      <c r="B296" s="40"/>
      <c r="C296" s="40"/>
      <c r="D296" s="41"/>
      <c r="E296" s="41"/>
      <c r="F296" s="168"/>
      <c r="G296" s="106">
        <f t="shared" si="5"/>
        <v>0</v>
      </c>
      <c r="H296" s="75"/>
    </row>
    <row r="297" spans="2:8" hidden="1" outlineLevel="1" x14ac:dyDescent="0.25">
      <c r="B297" s="40"/>
      <c r="C297" s="40"/>
      <c r="D297" s="41"/>
      <c r="E297" s="41"/>
      <c r="F297" s="168"/>
      <c r="G297" s="106">
        <f t="shared" si="5"/>
        <v>0</v>
      </c>
      <c r="H297" s="75"/>
    </row>
    <row r="298" spans="2:8" hidden="1" outlineLevel="1" x14ac:dyDescent="0.25">
      <c r="B298" s="40"/>
      <c r="C298" s="40"/>
      <c r="D298" s="41"/>
      <c r="E298" s="41"/>
      <c r="F298" s="168"/>
      <c r="G298" s="106">
        <f t="shared" si="5"/>
        <v>0</v>
      </c>
      <c r="H298" s="75"/>
    </row>
    <row r="299" spans="2:8" hidden="1" outlineLevel="1" x14ac:dyDescent="0.25">
      <c r="B299" s="40"/>
      <c r="C299" s="40"/>
      <c r="D299" s="41"/>
      <c r="E299" s="41"/>
      <c r="F299" s="168"/>
      <c r="G299" s="106">
        <f t="shared" si="5"/>
        <v>0</v>
      </c>
      <c r="H299" s="75"/>
    </row>
    <row r="300" spans="2:8" hidden="1" outlineLevel="1" x14ac:dyDescent="0.25">
      <c r="B300" s="40"/>
      <c r="C300" s="40"/>
      <c r="D300" s="41"/>
      <c r="E300" s="41"/>
      <c r="F300" s="168"/>
      <c r="G300" s="106">
        <f t="shared" si="5"/>
        <v>0</v>
      </c>
      <c r="H300" s="75"/>
    </row>
    <row r="301" spans="2:8" hidden="1" outlineLevel="1" x14ac:dyDescent="0.25">
      <c r="B301" s="40"/>
      <c r="C301" s="40"/>
      <c r="D301" s="41"/>
      <c r="E301" s="41"/>
      <c r="F301" s="168"/>
      <c r="G301" s="106">
        <f t="shared" si="5"/>
        <v>0</v>
      </c>
      <c r="H301" s="75"/>
    </row>
    <row r="302" spans="2:8" hidden="1" outlineLevel="1" x14ac:dyDescent="0.25">
      <c r="B302" s="40"/>
      <c r="C302" s="40"/>
      <c r="D302" s="41"/>
      <c r="E302" s="41"/>
      <c r="F302" s="168"/>
      <c r="G302" s="106">
        <f t="shared" si="5"/>
        <v>0</v>
      </c>
      <c r="H302" s="75"/>
    </row>
    <row r="303" spans="2:8" hidden="1" outlineLevel="1" x14ac:dyDescent="0.25">
      <c r="B303" s="40"/>
      <c r="C303" s="40"/>
      <c r="D303" s="41"/>
      <c r="E303" s="41"/>
      <c r="F303" s="168"/>
      <c r="G303" s="106">
        <f t="shared" si="5"/>
        <v>0</v>
      </c>
      <c r="H303" s="75"/>
    </row>
    <row r="304" spans="2:8" hidden="1" outlineLevel="1" x14ac:dyDescent="0.25">
      <c r="B304" s="40"/>
      <c r="C304" s="40"/>
      <c r="D304" s="41"/>
      <c r="E304" s="41"/>
      <c r="F304" s="168"/>
      <c r="G304" s="106">
        <f t="shared" si="5"/>
        <v>0</v>
      </c>
      <c r="H304" s="75"/>
    </row>
    <row r="305" spans="2:8" hidden="1" outlineLevel="1" x14ac:dyDescent="0.25">
      <c r="B305" s="40"/>
      <c r="C305" s="40"/>
      <c r="D305" s="41"/>
      <c r="E305" s="41"/>
      <c r="F305" s="168"/>
      <c r="G305" s="106">
        <f t="shared" si="5"/>
        <v>0</v>
      </c>
      <c r="H305" s="75"/>
    </row>
    <row r="306" spans="2:8" hidden="1" outlineLevel="1" x14ac:dyDescent="0.25">
      <c r="B306" s="40"/>
      <c r="C306" s="40"/>
      <c r="D306" s="41"/>
      <c r="E306" s="41"/>
      <c r="F306" s="168"/>
      <c r="G306" s="106">
        <f t="shared" si="5"/>
        <v>0</v>
      </c>
      <c r="H306" s="75"/>
    </row>
    <row r="307" spans="2:8" hidden="1" outlineLevel="1" x14ac:dyDescent="0.25">
      <c r="B307" s="40"/>
      <c r="C307" s="40"/>
      <c r="D307" s="41"/>
      <c r="E307" s="41"/>
      <c r="F307" s="168"/>
      <c r="G307" s="106">
        <f t="shared" si="5"/>
        <v>0</v>
      </c>
      <c r="H307" s="75"/>
    </row>
    <row r="308" spans="2:8" hidden="1" outlineLevel="1" x14ac:dyDescent="0.25">
      <c r="B308" s="40"/>
      <c r="C308" s="40"/>
      <c r="D308" s="41"/>
      <c r="E308" s="41"/>
      <c r="F308" s="168"/>
      <c r="G308" s="106">
        <f t="shared" si="5"/>
        <v>0</v>
      </c>
      <c r="H308" s="75"/>
    </row>
    <row r="309" spans="2:8" hidden="1" outlineLevel="1" x14ac:dyDescent="0.25">
      <c r="B309" s="40"/>
      <c r="C309" s="40"/>
      <c r="D309" s="41"/>
      <c r="E309" s="41"/>
      <c r="F309" s="168"/>
      <c r="G309" s="106">
        <f t="shared" si="5"/>
        <v>0</v>
      </c>
      <c r="H309" s="75"/>
    </row>
    <row r="310" spans="2:8" hidden="1" outlineLevel="1" x14ac:dyDescent="0.25">
      <c r="B310" s="40"/>
      <c r="C310" s="40"/>
      <c r="D310" s="41"/>
      <c r="E310" s="41"/>
      <c r="F310" s="168"/>
      <c r="G310" s="106">
        <f t="shared" si="5"/>
        <v>0</v>
      </c>
      <c r="H310" s="75"/>
    </row>
    <row r="311" spans="2:8" hidden="1" outlineLevel="1" x14ac:dyDescent="0.25">
      <c r="B311" s="40"/>
      <c r="C311" s="40"/>
      <c r="D311" s="41"/>
      <c r="E311" s="41"/>
      <c r="F311" s="168"/>
      <c r="G311" s="106">
        <f t="shared" si="5"/>
        <v>0</v>
      </c>
      <c r="H311" s="75"/>
    </row>
    <row r="312" spans="2:8" hidden="1" outlineLevel="1" x14ac:dyDescent="0.25">
      <c r="B312" s="40"/>
      <c r="C312" s="40"/>
      <c r="D312" s="41"/>
      <c r="E312" s="41"/>
      <c r="F312" s="168"/>
      <c r="G312" s="106">
        <f t="shared" si="5"/>
        <v>0</v>
      </c>
      <c r="H312" s="75"/>
    </row>
    <row r="313" spans="2:8" hidden="1" outlineLevel="1" x14ac:dyDescent="0.25">
      <c r="B313" s="40"/>
      <c r="C313" s="40"/>
      <c r="D313" s="41"/>
      <c r="E313" s="41"/>
      <c r="F313" s="168"/>
      <c r="G313" s="106">
        <f t="shared" si="5"/>
        <v>0</v>
      </c>
      <c r="H313" s="75"/>
    </row>
    <row r="314" spans="2:8" hidden="1" outlineLevel="1" x14ac:dyDescent="0.25">
      <c r="B314" s="40"/>
      <c r="C314" s="40"/>
      <c r="D314" s="41"/>
      <c r="E314" s="41"/>
      <c r="F314" s="168"/>
      <c r="G314" s="106">
        <f t="shared" si="5"/>
        <v>0</v>
      </c>
      <c r="H314" s="75"/>
    </row>
    <row r="315" spans="2:8" hidden="1" outlineLevel="1" x14ac:dyDescent="0.25">
      <c r="B315" s="40"/>
      <c r="C315" s="40"/>
      <c r="D315" s="41"/>
      <c r="E315" s="41"/>
      <c r="F315" s="168"/>
      <c r="G315" s="106">
        <f t="shared" si="5"/>
        <v>0</v>
      </c>
      <c r="H315" s="75"/>
    </row>
    <row r="316" spans="2:8" hidden="1" outlineLevel="1" x14ac:dyDescent="0.25">
      <c r="B316" s="40"/>
      <c r="C316" s="40"/>
      <c r="D316" s="41"/>
      <c r="E316" s="41"/>
      <c r="F316" s="168"/>
      <c r="G316" s="106">
        <f t="shared" si="5"/>
        <v>0</v>
      </c>
      <c r="H316" s="75"/>
    </row>
    <row r="317" spans="2:8" hidden="1" outlineLevel="1" x14ac:dyDescent="0.25">
      <c r="B317" s="40"/>
      <c r="C317" s="40"/>
      <c r="D317" s="41"/>
      <c r="E317" s="41"/>
      <c r="F317" s="168"/>
      <c r="G317" s="106">
        <f t="shared" si="5"/>
        <v>0</v>
      </c>
      <c r="H317" s="75"/>
    </row>
    <row r="318" spans="2:8" hidden="1" outlineLevel="1" x14ac:dyDescent="0.25">
      <c r="B318" s="40"/>
      <c r="C318" s="40"/>
      <c r="D318" s="41"/>
      <c r="E318" s="41"/>
      <c r="F318" s="168"/>
      <c r="G318" s="106">
        <f t="shared" si="5"/>
        <v>0</v>
      </c>
      <c r="H318" s="75"/>
    </row>
    <row r="319" spans="2:8" hidden="1" outlineLevel="1" x14ac:dyDescent="0.25">
      <c r="B319" s="40"/>
      <c r="C319" s="40"/>
      <c r="D319" s="41"/>
      <c r="E319" s="41"/>
      <c r="F319" s="168"/>
      <c r="G319" s="106">
        <f t="shared" si="5"/>
        <v>0</v>
      </c>
      <c r="H319" s="75"/>
    </row>
    <row r="320" spans="2:8" hidden="1" outlineLevel="1" x14ac:dyDescent="0.25">
      <c r="B320" s="40"/>
      <c r="C320" s="40"/>
      <c r="D320" s="41"/>
      <c r="E320" s="41"/>
      <c r="F320" s="168"/>
      <c r="G320" s="106">
        <f t="shared" si="5"/>
        <v>0</v>
      </c>
      <c r="H320" s="75"/>
    </row>
    <row r="321" spans="2:8" hidden="1" outlineLevel="1" x14ac:dyDescent="0.25">
      <c r="B321" s="40"/>
      <c r="C321" s="40"/>
      <c r="D321" s="41"/>
      <c r="E321" s="41"/>
      <c r="F321" s="168"/>
      <c r="G321" s="106">
        <f t="shared" si="5"/>
        <v>0</v>
      </c>
      <c r="H321" s="75"/>
    </row>
    <row r="322" spans="2:8" hidden="1" outlineLevel="1" x14ac:dyDescent="0.25">
      <c r="B322" s="40"/>
      <c r="C322" s="40"/>
      <c r="D322" s="41"/>
      <c r="E322" s="41"/>
      <c r="F322" s="168"/>
      <c r="G322" s="106">
        <f t="shared" si="5"/>
        <v>0</v>
      </c>
      <c r="H322" s="75"/>
    </row>
    <row r="323" spans="2:8" hidden="1" outlineLevel="1" x14ac:dyDescent="0.25">
      <c r="B323" s="40"/>
      <c r="C323" s="40"/>
      <c r="D323" s="41"/>
      <c r="E323" s="41"/>
      <c r="F323" s="168"/>
      <c r="G323" s="106">
        <f t="shared" si="5"/>
        <v>0</v>
      </c>
      <c r="H323" s="75"/>
    </row>
    <row r="324" spans="2:8" hidden="1" outlineLevel="1" x14ac:dyDescent="0.25">
      <c r="B324" s="40"/>
      <c r="C324" s="40"/>
      <c r="D324" s="41"/>
      <c r="E324" s="41"/>
      <c r="F324" s="168"/>
      <c r="G324" s="106">
        <f t="shared" si="5"/>
        <v>0</v>
      </c>
      <c r="H324" s="75"/>
    </row>
    <row r="325" spans="2:8" hidden="1" outlineLevel="1" x14ac:dyDescent="0.25">
      <c r="B325" s="40"/>
      <c r="C325" s="40"/>
      <c r="D325" s="41"/>
      <c r="E325" s="41"/>
      <c r="F325" s="168"/>
      <c r="G325" s="106">
        <f t="shared" si="5"/>
        <v>0</v>
      </c>
      <c r="H325" s="75"/>
    </row>
    <row r="326" spans="2:8" hidden="1" outlineLevel="1" x14ac:dyDescent="0.25">
      <c r="B326" s="40"/>
      <c r="C326" s="40"/>
      <c r="D326" s="41"/>
      <c r="E326" s="41"/>
      <c r="F326" s="168"/>
      <c r="G326" s="106">
        <f t="shared" si="5"/>
        <v>0</v>
      </c>
      <c r="H326" s="75"/>
    </row>
    <row r="327" spans="2:8" hidden="1" outlineLevel="1" x14ac:dyDescent="0.25">
      <c r="B327" s="40"/>
      <c r="C327" s="40"/>
      <c r="D327" s="41"/>
      <c r="E327" s="41"/>
      <c r="F327" s="168"/>
      <c r="G327" s="106">
        <f t="shared" si="5"/>
        <v>0</v>
      </c>
      <c r="H327" s="75"/>
    </row>
    <row r="328" spans="2:8" hidden="1" outlineLevel="1" x14ac:dyDescent="0.25">
      <c r="B328" s="40"/>
      <c r="C328" s="40"/>
      <c r="D328" s="41"/>
      <c r="E328" s="41"/>
      <c r="F328" s="168"/>
      <c r="G328" s="106">
        <f t="shared" si="5"/>
        <v>0</v>
      </c>
      <c r="H328" s="75"/>
    </row>
    <row r="329" spans="2:8" hidden="1" outlineLevel="1" x14ac:dyDescent="0.25">
      <c r="B329" s="40"/>
      <c r="C329" s="40"/>
      <c r="D329" s="41"/>
      <c r="E329" s="41"/>
      <c r="F329" s="168"/>
      <c r="G329" s="106">
        <f t="shared" si="5"/>
        <v>0</v>
      </c>
      <c r="H329" s="75"/>
    </row>
    <row r="330" spans="2:8" hidden="1" outlineLevel="1" x14ac:dyDescent="0.25">
      <c r="B330" s="40"/>
      <c r="C330" s="40"/>
      <c r="D330" s="41"/>
      <c r="E330" s="41"/>
      <c r="F330" s="168"/>
      <c r="G330" s="106">
        <f t="shared" si="5"/>
        <v>0</v>
      </c>
      <c r="H330" s="75"/>
    </row>
    <row r="331" spans="2:8" hidden="1" outlineLevel="1" x14ac:dyDescent="0.25">
      <c r="B331" s="40"/>
      <c r="C331" s="40"/>
      <c r="D331" s="41"/>
      <c r="E331" s="41"/>
      <c r="F331" s="168"/>
      <c r="G331" s="106">
        <f t="shared" si="5"/>
        <v>0</v>
      </c>
      <c r="H331" s="75"/>
    </row>
    <row r="332" spans="2:8" hidden="1" outlineLevel="1" x14ac:dyDescent="0.25">
      <c r="B332" s="40"/>
      <c r="C332" s="40"/>
      <c r="D332" s="41"/>
      <c r="E332" s="41"/>
      <c r="F332" s="168"/>
      <c r="G332" s="106">
        <f t="shared" si="5"/>
        <v>0</v>
      </c>
      <c r="H332" s="75"/>
    </row>
    <row r="333" spans="2:8" hidden="1" outlineLevel="1" x14ac:dyDescent="0.25">
      <c r="B333" s="40"/>
      <c r="C333" s="40"/>
      <c r="D333" s="41"/>
      <c r="E333" s="41"/>
      <c r="F333" s="168"/>
      <c r="G333" s="106">
        <f t="shared" si="5"/>
        <v>0</v>
      </c>
      <c r="H333" s="75"/>
    </row>
    <row r="334" spans="2:8" hidden="1" outlineLevel="1" x14ac:dyDescent="0.25">
      <c r="B334" s="40"/>
      <c r="C334" s="40"/>
      <c r="D334" s="41"/>
      <c r="E334" s="41"/>
      <c r="F334" s="168"/>
      <c r="G334" s="106">
        <f t="shared" si="5"/>
        <v>0</v>
      </c>
      <c r="H334" s="75"/>
    </row>
    <row r="335" spans="2:8" hidden="1" outlineLevel="1" x14ac:dyDescent="0.25">
      <c r="B335" s="40"/>
      <c r="C335" s="40"/>
      <c r="D335" s="41"/>
      <c r="E335" s="41"/>
      <c r="F335" s="168"/>
      <c r="G335" s="106">
        <f t="shared" si="5"/>
        <v>0</v>
      </c>
      <c r="H335" s="75"/>
    </row>
    <row r="336" spans="2:8" hidden="1" outlineLevel="1" x14ac:dyDescent="0.25">
      <c r="B336" s="40"/>
      <c r="C336" s="40"/>
      <c r="D336" s="41"/>
      <c r="E336" s="41"/>
      <c r="F336" s="168"/>
      <c r="G336" s="106">
        <f t="shared" ref="G336:G399" si="6">+IF(D336*E336=0,F336*330000,D336*E336)</f>
        <v>0</v>
      </c>
      <c r="H336" s="75"/>
    </row>
    <row r="337" spans="2:8" hidden="1" outlineLevel="1" x14ac:dyDescent="0.25">
      <c r="B337" s="40"/>
      <c r="C337" s="40"/>
      <c r="D337" s="41"/>
      <c r="E337" s="41"/>
      <c r="F337" s="168"/>
      <c r="G337" s="106">
        <f t="shared" si="6"/>
        <v>0</v>
      </c>
      <c r="H337" s="75"/>
    </row>
    <row r="338" spans="2:8" hidden="1" outlineLevel="1" x14ac:dyDescent="0.25">
      <c r="B338" s="40"/>
      <c r="C338" s="40"/>
      <c r="D338" s="41"/>
      <c r="E338" s="41"/>
      <c r="F338" s="168"/>
      <c r="G338" s="106">
        <f t="shared" si="6"/>
        <v>0</v>
      </c>
      <c r="H338" s="75"/>
    </row>
    <row r="339" spans="2:8" hidden="1" outlineLevel="1" x14ac:dyDescent="0.25">
      <c r="B339" s="40"/>
      <c r="C339" s="40"/>
      <c r="D339" s="41"/>
      <c r="E339" s="41"/>
      <c r="F339" s="168"/>
      <c r="G339" s="106">
        <f t="shared" si="6"/>
        <v>0</v>
      </c>
      <c r="H339" s="75"/>
    </row>
    <row r="340" spans="2:8" hidden="1" outlineLevel="1" x14ac:dyDescent="0.25">
      <c r="B340" s="40"/>
      <c r="C340" s="40"/>
      <c r="D340" s="41"/>
      <c r="E340" s="41"/>
      <c r="F340" s="168"/>
      <c r="G340" s="106">
        <f t="shared" si="6"/>
        <v>0</v>
      </c>
      <c r="H340" s="75"/>
    </row>
    <row r="341" spans="2:8" hidden="1" outlineLevel="1" x14ac:dyDescent="0.25">
      <c r="B341" s="40"/>
      <c r="C341" s="40"/>
      <c r="D341" s="41"/>
      <c r="E341" s="41"/>
      <c r="F341" s="168"/>
      <c r="G341" s="106">
        <f t="shared" si="6"/>
        <v>0</v>
      </c>
      <c r="H341" s="75"/>
    </row>
    <row r="342" spans="2:8" hidden="1" outlineLevel="1" x14ac:dyDescent="0.25">
      <c r="B342" s="40"/>
      <c r="C342" s="40"/>
      <c r="D342" s="41"/>
      <c r="E342" s="41"/>
      <c r="F342" s="168"/>
      <c r="G342" s="106">
        <f t="shared" si="6"/>
        <v>0</v>
      </c>
      <c r="H342" s="75"/>
    </row>
    <row r="343" spans="2:8" hidden="1" outlineLevel="1" x14ac:dyDescent="0.25">
      <c r="B343" s="40"/>
      <c r="C343" s="40"/>
      <c r="D343" s="41"/>
      <c r="E343" s="41"/>
      <c r="F343" s="168"/>
      <c r="G343" s="106">
        <f t="shared" si="6"/>
        <v>0</v>
      </c>
      <c r="H343" s="75"/>
    </row>
    <row r="344" spans="2:8" hidden="1" outlineLevel="1" x14ac:dyDescent="0.25">
      <c r="B344" s="40"/>
      <c r="C344" s="40"/>
      <c r="D344" s="41"/>
      <c r="E344" s="41"/>
      <c r="F344" s="168"/>
      <c r="G344" s="106">
        <f t="shared" si="6"/>
        <v>0</v>
      </c>
      <c r="H344" s="75"/>
    </row>
    <row r="345" spans="2:8" hidden="1" outlineLevel="1" x14ac:dyDescent="0.25">
      <c r="B345" s="40"/>
      <c r="C345" s="40"/>
      <c r="D345" s="41"/>
      <c r="E345" s="41"/>
      <c r="F345" s="168"/>
      <c r="G345" s="106">
        <f t="shared" si="6"/>
        <v>0</v>
      </c>
      <c r="H345" s="75"/>
    </row>
    <row r="346" spans="2:8" hidden="1" outlineLevel="1" x14ac:dyDescent="0.25">
      <c r="B346" s="40"/>
      <c r="C346" s="40"/>
      <c r="D346" s="41"/>
      <c r="E346" s="41"/>
      <c r="F346" s="168"/>
      <c r="G346" s="106">
        <f t="shared" si="6"/>
        <v>0</v>
      </c>
      <c r="H346" s="75"/>
    </row>
    <row r="347" spans="2:8" hidden="1" outlineLevel="1" x14ac:dyDescent="0.25">
      <c r="B347" s="40"/>
      <c r="C347" s="40"/>
      <c r="D347" s="41"/>
      <c r="E347" s="41"/>
      <c r="F347" s="168"/>
      <c r="G347" s="106">
        <f t="shared" si="6"/>
        <v>0</v>
      </c>
      <c r="H347" s="75"/>
    </row>
    <row r="348" spans="2:8" hidden="1" outlineLevel="1" x14ac:dyDescent="0.25">
      <c r="B348" s="40"/>
      <c r="C348" s="40"/>
      <c r="D348" s="41"/>
      <c r="E348" s="41"/>
      <c r="F348" s="168"/>
      <c r="G348" s="106">
        <f t="shared" si="6"/>
        <v>0</v>
      </c>
      <c r="H348" s="75"/>
    </row>
    <row r="349" spans="2:8" hidden="1" outlineLevel="1" x14ac:dyDescent="0.25">
      <c r="B349" s="40"/>
      <c r="C349" s="40"/>
      <c r="D349" s="41"/>
      <c r="E349" s="41"/>
      <c r="F349" s="168"/>
      <c r="G349" s="106">
        <f t="shared" si="6"/>
        <v>0</v>
      </c>
      <c r="H349" s="75"/>
    </row>
    <row r="350" spans="2:8" hidden="1" outlineLevel="1" x14ac:dyDescent="0.25">
      <c r="B350" s="40"/>
      <c r="C350" s="40"/>
      <c r="D350" s="41"/>
      <c r="E350" s="41"/>
      <c r="F350" s="168"/>
      <c r="G350" s="106">
        <f t="shared" si="6"/>
        <v>0</v>
      </c>
      <c r="H350" s="75"/>
    </row>
    <row r="351" spans="2:8" hidden="1" outlineLevel="1" x14ac:dyDescent="0.25">
      <c r="B351" s="40"/>
      <c r="C351" s="40"/>
      <c r="D351" s="41"/>
      <c r="E351" s="41"/>
      <c r="F351" s="168"/>
      <c r="G351" s="106">
        <f t="shared" si="6"/>
        <v>0</v>
      </c>
      <c r="H351" s="75"/>
    </row>
    <row r="352" spans="2:8" hidden="1" outlineLevel="1" x14ac:dyDescent="0.25">
      <c r="B352" s="40"/>
      <c r="C352" s="40"/>
      <c r="D352" s="41"/>
      <c r="E352" s="41"/>
      <c r="F352" s="168"/>
      <c r="G352" s="106">
        <f t="shared" si="6"/>
        <v>0</v>
      </c>
      <c r="H352" s="75"/>
    </row>
    <row r="353" spans="2:8" hidden="1" outlineLevel="1" x14ac:dyDescent="0.25">
      <c r="B353" s="40"/>
      <c r="C353" s="40"/>
      <c r="D353" s="41"/>
      <c r="E353" s="41"/>
      <c r="F353" s="168"/>
      <c r="G353" s="106">
        <f t="shared" si="6"/>
        <v>0</v>
      </c>
      <c r="H353" s="75"/>
    </row>
    <row r="354" spans="2:8" hidden="1" outlineLevel="1" x14ac:dyDescent="0.25">
      <c r="B354" s="40"/>
      <c r="C354" s="40"/>
      <c r="D354" s="41"/>
      <c r="E354" s="41"/>
      <c r="F354" s="168"/>
      <c r="G354" s="106">
        <f t="shared" si="6"/>
        <v>0</v>
      </c>
      <c r="H354" s="75"/>
    </row>
    <row r="355" spans="2:8" hidden="1" outlineLevel="1" x14ac:dyDescent="0.25">
      <c r="B355" s="40"/>
      <c r="C355" s="40"/>
      <c r="D355" s="41"/>
      <c r="E355" s="41"/>
      <c r="F355" s="168"/>
      <c r="G355" s="106">
        <f t="shared" si="6"/>
        <v>0</v>
      </c>
      <c r="H355" s="75"/>
    </row>
    <row r="356" spans="2:8" hidden="1" outlineLevel="1" x14ac:dyDescent="0.25">
      <c r="B356" s="40"/>
      <c r="C356" s="40"/>
      <c r="D356" s="41"/>
      <c r="E356" s="41"/>
      <c r="F356" s="168"/>
      <c r="G356" s="106">
        <f t="shared" si="6"/>
        <v>0</v>
      </c>
      <c r="H356" s="75"/>
    </row>
    <row r="357" spans="2:8" hidden="1" outlineLevel="1" x14ac:dyDescent="0.25">
      <c r="B357" s="40"/>
      <c r="C357" s="40"/>
      <c r="D357" s="41"/>
      <c r="E357" s="41"/>
      <c r="F357" s="168"/>
      <c r="G357" s="106">
        <f t="shared" si="6"/>
        <v>0</v>
      </c>
      <c r="H357" s="75"/>
    </row>
    <row r="358" spans="2:8" hidden="1" outlineLevel="1" x14ac:dyDescent="0.25">
      <c r="B358" s="40"/>
      <c r="C358" s="40"/>
      <c r="D358" s="41"/>
      <c r="E358" s="41"/>
      <c r="F358" s="168"/>
      <c r="G358" s="106">
        <f t="shared" si="6"/>
        <v>0</v>
      </c>
      <c r="H358" s="75"/>
    </row>
    <row r="359" spans="2:8" hidden="1" outlineLevel="1" x14ac:dyDescent="0.25">
      <c r="B359" s="40"/>
      <c r="C359" s="40"/>
      <c r="D359" s="41"/>
      <c r="E359" s="41"/>
      <c r="F359" s="168"/>
      <c r="G359" s="106">
        <f t="shared" si="6"/>
        <v>0</v>
      </c>
      <c r="H359" s="75"/>
    </row>
    <row r="360" spans="2:8" hidden="1" outlineLevel="1" x14ac:dyDescent="0.25">
      <c r="B360" s="40"/>
      <c r="C360" s="40"/>
      <c r="D360" s="41"/>
      <c r="E360" s="41"/>
      <c r="F360" s="168"/>
      <c r="G360" s="106">
        <f t="shared" si="6"/>
        <v>0</v>
      </c>
      <c r="H360" s="75"/>
    </row>
    <row r="361" spans="2:8" hidden="1" outlineLevel="1" x14ac:dyDescent="0.25">
      <c r="B361" s="40"/>
      <c r="C361" s="40"/>
      <c r="D361" s="41"/>
      <c r="E361" s="41"/>
      <c r="F361" s="168"/>
      <c r="G361" s="106">
        <f t="shared" si="6"/>
        <v>0</v>
      </c>
      <c r="H361" s="75"/>
    </row>
    <row r="362" spans="2:8" hidden="1" outlineLevel="1" x14ac:dyDescent="0.25">
      <c r="B362" s="40"/>
      <c r="C362" s="40"/>
      <c r="D362" s="41"/>
      <c r="E362" s="41"/>
      <c r="F362" s="168"/>
      <c r="G362" s="106">
        <f t="shared" si="6"/>
        <v>0</v>
      </c>
      <c r="H362" s="75"/>
    </row>
    <row r="363" spans="2:8" hidden="1" outlineLevel="1" x14ac:dyDescent="0.25">
      <c r="B363" s="40"/>
      <c r="C363" s="40"/>
      <c r="D363" s="41"/>
      <c r="E363" s="41"/>
      <c r="F363" s="168"/>
      <c r="G363" s="106">
        <f t="shared" si="6"/>
        <v>0</v>
      </c>
      <c r="H363" s="75"/>
    </row>
    <row r="364" spans="2:8" hidden="1" outlineLevel="1" x14ac:dyDescent="0.25">
      <c r="B364" s="40"/>
      <c r="C364" s="40"/>
      <c r="D364" s="41"/>
      <c r="E364" s="41"/>
      <c r="F364" s="168"/>
      <c r="G364" s="106">
        <f t="shared" si="6"/>
        <v>0</v>
      </c>
      <c r="H364" s="75"/>
    </row>
    <row r="365" spans="2:8" hidden="1" outlineLevel="1" x14ac:dyDescent="0.25">
      <c r="B365" s="40"/>
      <c r="C365" s="40"/>
      <c r="D365" s="41"/>
      <c r="E365" s="41"/>
      <c r="F365" s="168"/>
      <c r="G365" s="106">
        <f t="shared" si="6"/>
        <v>0</v>
      </c>
      <c r="H365" s="75"/>
    </row>
    <row r="366" spans="2:8" hidden="1" outlineLevel="1" x14ac:dyDescent="0.25">
      <c r="B366" s="40"/>
      <c r="C366" s="40"/>
      <c r="D366" s="41"/>
      <c r="E366" s="41"/>
      <c r="F366" s="168"/>
      <c r="G366" s="106">
        <f t="shared" si="6"/>
        <v>0</v>
      </c>
      <c r="H366" s="75"/>
    </row>
    <row r="367" spans="2:8" hidden="1" outlineLevel="1" x14ac:dyDescent="0.25">
      <c r="B367" s="40"/>
      <c r="C367" s="40"/>
      <c r="D367" s="41"/>
      <c r="E367" s="41"/>
      <c r="F367" s="168"/>
      <c r="G367" s="106">
        <f t="shared" si="6"/>
        <v>0</v>
      </c>
      <c r="H367" s="75"/>
    </row>
    <row r="368" spans="2:8" hidden="1" outlineLevel="1" x14ac:dyDescent="0.25">
      <c r="B368" s="40"/>
      <c r="C368" s="40"/>
      <c r="D368" s="41"/>
      <c r="E368" s="41"/>
      <c r="F368" s="168"/>
      <c r="G368" s="106">
        <f t="shared" si="6"/>
        <v>0</v>
      </c>
      <c r="H368" s="75"/>
    </row>
    <row r="369" spans="2:8" hidden="1" outlineLevel="1" x14ac:dyDescent="0.25">
      <c r="B369" s="40"/>
      <c r="C369" s="40"/>
      <c r="D369" s="41"/>
      <c r="E369" s="41"/>
      <c r="F369" s="168"/>
      <c r="G369" s="106">
        <f t="shared" si="6"/>
        <v>0</v>
      </c>
      <c r="H369" s="75"/>
    </row>
    <row r="370" spans="2:8" hidden="1" outlineLevel="1" x14ac:dyDescent="0.25">
      <c r="B370" s="40"/>
      <c r="C370" s="40"/>
      <c r="D370" s="41"/>
      <c r="E370" s="41"/>
      <c r="F370" s="168"/>
      <c r="G370" s="106">
        <f t="shared" si="6"/>
        <v>0</v>
      </c>
      <c r="H370" s="75"/>
    </row>
    <row r="371" spans="2:8" hidden="1" outlineLevel="1" x14ac:dyDescent="0.25">
      <c r="B371" s="40"/>
      <c r="C371" s="40"/>
      <c r="D371" s="41"/>
      <c r="E371" s="41"/>
      <c r="F371" s="168"/>
      <c r="G371" s="106">
        <f t="shared" si="6"/>
        <v>0</v>
      </c>
      <c r="H371" s="75"/>
    </row>
    <row r="372" spans="2:8" hidden="1" outlineLevel="1" x14ac:dyDescent="0.25">
      <c r="B372" s="40"/>
      <c r="C372" s="40"/>
      <c r="D372" s="41"/>
      <c r="E372" s="41"/>
      <c r="F372" s="168"/>
      <c r="G372" s="106">
        <f t="shared" si="6"/>
        <v>0</v>
      </c>
      <c r="H372" s="75"/>
    </row>
    <row r="373" spans="2:8" hidden="1" outlineLevel="1" x14ac:dyDescent="0.25">
      <c r="B373" s="40"/>
      <c r="C373" s="40"/>
      <c r="D373" s="41"/>
      <c r="E373" s="41"/>
      <c r="F373" s="168"/>
      <c r="G373" s="106">
        <f t="shared" si="6"/>
        <v>0</v>
      </c>
      <c r="H373" s="75"/>
    </row>
    <row r="374" spans="2:8" hidden="1" outlineLevel="1" x14ac:dyDescent="0.25">
      <c r="B374" s="40"/>
      <c r="C374" s="40"/>
      <c r="D374" s="41"/>
      <c r="E374" s="41"/>
      <c r="F374" s="168"/>
      <c r="G374" s="106">
        <f t="shared" si="6"/>
        <v>0</v>
      </c>
      <c r="H374" s="75"/>
    </row>
    <row r="375" spans="2:8" hidden="1" outlineLevel="1" x14ac:dyDescent="0.25">
      <c r="B375" s="40"/>
      <c r="C375" s="40"/>
      <c r="D375" s="41"/>
      <c r="E375" s="41"/>
      <c r="F375" s="168"/>
      <c r="G375" s="106">
        <f t="shared" si="6"/>
        <v>0</v>
      </c>
      <c r="H375" s="75"/>
    </row>
    <row r="376" spans="2:8" hidden="1" outlineLevel="1" x14ac:dyDescent="0.25">
      <c r="B376" s="40"/>
      <c r="C376" s="40"/>
      <c r="D376" s="41"/>
      <c r="E376" s="41"/>
      <c r="F376" s="168"/>
      <c r="G376" s="106">
        <f t="shared" si="6"/>
        <v>0</v>
      </c>
      <c r="H376" s="75"/>
    </row>
    <row r="377" spans="2:8" hidden="1" outlineLevel="1" x14ac:dyDescent="0.25">
      <c r="B377" s="40"/>
      <c r="C377" s="40"/>
      <c r="D377" s="41"/>
      <c r="E377" s="41"/>
      <c r="F377" s="168"/>
      <c r="G377" s="106">
        <f t="shared" si="6"/>
        <v>0</v>
      </c>
      <c r="H377" s="75"/>
    </row>
    <row r="378" spans="2:8" hidden="1" outlineLevel="1" x14ac:dyDescent="0.25">
      <c r="B378" s="40"/>
      <c r="C378" s="40"/>
      <c r="D378" s="41"/>
      <c r="E378" s="41"/>
      <c r="F378" s="168"/>
      <c r="G378" s="106">
        <f t="shared" si="6"/>
        <v>0</v>
      </c>
      <c r="H378" s="75"/>
    </row>
    <row r="379" spans="2:8" hidden="1" outlineLevel="1" x14ac:dyDescent="0.25">
      <c r="B379" s="40"/>
      <c r="C379" s="40"/>
      <c r="D379" s="41"/>
      <c r="E379" s="41"/>
      <c r="F379" s="168"/>
      <c r="G379" s="106">
        <f t="shared" si="6"/>
        <v>0</v>
      </c>
      <c r="H379" s="75"/>
    </row>
    <row r="380" spans="2:8" hidden="1" outlineLevel="1" x14ac:dyDescent="0.25">
      <c r="B380" s="40"/>
      <c r="C380" s="40"/>
      <c r="D380" s="41"/>
      <c r="E380" s="41"/>
      <c r="F380" s="168"/>
      <c r="G380" s="106">
        <f t="shared" si="6"/>
        <v>0</v>
      </c>
      <c r="H380" s="75"/>
    </row>
    <row r="381" spans="2:8" hidden="1" outlineLevel="1" x14ac:dyDescent="0.25">
      <c r="B381" s="40"/>
      <c r="C381" s="40"/>
      <c r="D381" s="41"/>
      <c r="E381" s="41"/>
      <c r="F381" s="168"/>
      <c r="G381" s="106">
        <f t="shared" si="6"/>
        <v>0</v>
      </c>
      <c r="H381" s="75"/>
    </row>
    <row r="382" spans="2:8" hidden="1" outlineLevel="1" x14ac:dyDescent="0.25">
      <c r="B382" s="40"/>
      <c r="C382" s="40"/>
      <c r="D382" s="41"/>
      <c r="E382" s="41"/>
      <c r="F382" s="168"/>
      <c r="G382" s="106">
        <f t="shared" si="6"/>
        <v>0</v>
      </c>
      <c r="H382" s="75"/>
    </row>
    <row r="383" spans="2:8" hidden="1" outlineLevel="1" x14ac:dyDescent="0.25">
      <c r="B383" s="40"/>
      <c r="C383" s="40"/>
      <c r="D383" s="41"/>
      <c r="E383" s="41"/>
      <c r="F383" s="168"/>
      <c r="G383" s="106">
        <f t="shared" si="6"/>
        <v>0</v>
      </c>
      <c r="H383" s="75"/>
    </row>
    <row r="384" spans="2:8" hidden="1" outlineLevel="1" x14ac:dyDescent="0.25">
      <c r="B384" s="40"/>
      <c r="C384" s="40"/>
      <c r="D384" s="41"/>
      <c r="E384" s="41"/>
      <c r="F384" s="168"/>
      <c r="G384" s="106">
        <f t="shared" si="6"/>
        <v>0</v>
      </c>
      <c r="H384" s="75"/>
    </row>
    <row r="385" spans="2:8" hidden="1" outlineLevel="1" x14ac:dyDescent="0.25">
      <c r="B385" s="40"/>
      <c r="C385" s="40"/>
      <c r="D385" s="41"/>
      <c r="E385" s="41"/>
      <c r="F385" s="168"/>
      <c r="G385" s="106">
        <f t="shared" si="6"/>
        <v>0</v>
      </c>
      <c r="H385" s="75"/>
    </row>
    <row r="386" spans="2:8" hidden="1" outlineLevel="1" x14ac:dyDescent="0.25">
      <c r="B386" s="40"/>
      <c r="C386" s="40"/>
      <c r="D386" s="41"/>
      <c r="E386" s="41"/>
      <c r="F386" s="168"/>
      <c r="G386" s="106">
        <f t="shared" si="6"/>
        <v>0</v>
      </c>
      <c r="H386" s="75"/>
    </row>
    <row r="387" spans="2:8" hidden="1" outlineLevel="1" x14ac:dyDescent="0.25">
      <c r="B387" s="40"/>
      <c r="C387" s="40"/>
      <c r="D387" s="41"/>
      <c r="E387" s="41"/>
      <c r="F387" s="168"/>
      <c r="G387" s="106">
        <f t="shared" si="6"/>
        <v>0</v>
      </c>
      <c r="H387" s="75"/>
    </row>
    <row r="388" spans="2:8" hidden="1" outlineLevel="1" x14ac:dyDescent="0.25">
      <c r="B388" s="40"/>
      <c r="C388" s="40"/>
      <c r="D388" s="41"/>
      <c r="E388" s="41"/>
      <c r="F388" s="168"/>
      <c r="G388" s="106">
        <f t="shared" si="6"/>
        <v>0</v>
      </c>
      <c r="H388" s="75"/>
    </row>
    <row r="389" spans="2:8" hidden="1" outlineLevel="1" x14ac:dyDescent="0.25">
      <c r="B389" s="40"/>
      <c r="C389" s="40"/>
      <c r="D389" s="41"/>
      <c r="E389" s="41"/>
      <c r="F389" s="168"/>
      <c r="G389" s="106">
        <f t="shared" si="6"/>
        <v>0</v>
      </c>
      <c r="H389" s="75"/>
    </row>
    <row r="390" spans="2:8" hidden="1" outlineLevel="1" x14ac:dyDescent="0.25">
      <c r="B390" s="40"/>
      <c r="C390" s="40"/>
      <c r="D390" s="41"/>
      <c r="E390" s="41"/>
      <c r="F390" s="168"/>
      <c r="G390" s="106">
        <f t="shared" si="6"/>
        <v>0</v>
      </c>
      <c r="H390" s="75"/>
    </row>
    <row r="391" spans="2:8" hidden="1" outlineLevel="1" x14ac:dyDescent="0.25">
      <c r="B391" s="40"/>
      <c r="C391" s="40"/>
      <c r="D391" s="41"/>
      <c r="E391" s="41"/>
      <c r="F391" s="168"/>
      <c r="G391" s="106">
        <f t="shared" si="6"/>
        <v>0</v>
      </c>
      <c r="H391" s="75"/>
    </row>
    <row r="392" spans="2:8" hidden="1" outlineLevel="1" x14ac:dyDescent="0.25">
      <c r="B392" s="40"/>
      <c r="C392" s="40"/>
      <c r="D392" s="41"/>
      <c r="E392" s="41"/>
      <c r="F392" s="168"/>
      <c r="G392" s="106">
        <f t="shared" si="6"/>
        <v>0</v>
      </c>
      <c r="H392" s="75"/>
    </row>
    <row r="393" spans="2:8" hidden="1" outlineLevel="1" x14ac:dyDescent="0.25">
      <c r="B393" s="40"/>
      <c r="C393" s="40"/>
      <c r="D393" s="41"/>
      <c r="E393" s="41"/>
      <c r="F393" s="168"/>
      <c r="G393" s="106">
        <f t="shared" si="6"/>
        <v>0</v>
      </c>
      <c r="H393" s="75"/>
    </row>
    <row r="394" spans="2:8" hidden="1" outlineLevel="1" x14ac:dyDescent="0.25">
      <c r="B394" s="40"/>
      <c r="C394" s="40"/>
      <c r="D394" s="41"/>
      <c r="E394" s="41"/>
      <c r="F394" s="168"/>
      <c r="G394" s="106">
        <f t="shared" si="6"/>
        <v>0</v>
      </c>
      <c r="H394" s="75"/>
    </row>
    <row r="395" spans="2:8" hidden="1" outlineLevel="1" x14ac:dyDescent="0.25">
      <c r="B395" s="40"/>
      <c r="C395" s="40"/>
      <c r="D395" s="41"/>
      <c r="E395" s="41"/>
      <c r="F395" s="168"/>
      <c r="G395" s="106">
        <f t="shared" si="6"/>
        <v>0</v>
      </c>
      <c r="H395" s="75"/>
    </row>
    <row r="396" spans="2:8" hidden="1" outlineLevel="1" x14ac:dyDescent="0.25">
      <c r="B396" s="40"/>
      <c r="C396" s="40"/>
      <c r="D396" s="41"/>
      <c r="E396" s="41"/>
      <c r="F396" s="168"/>
      <c r="G396" s="106">
        <f t="shared" si="6"/>
        <v>0</v>
      </c>
      <c r="H396" s="75"/>
    </row>
    <row r="397" spans="2:8" hidden="1" outlineLevel="1" x14ac:dyDescent="0.25">
      <c r="B397" s="40"/>
      <c r="C397" s="40"/>
      <c r="D397" s="41"/>
      <c r="E397" s="41"/>
      <c r="F397" s="168"/>
      <c r="G397" s="106">
        <f t="shared" si="6"/>
        <v>0</v>
      </c>
      <c r="H397" s="75"/>
    </row>
    <row r="398" spans="2:8" hidden="1" outlineLevel="1" x14ac:dyDescent="0.25">
      <c r="B398" s="40"/>
      <c r="C398" s="40"/>
      <c r="D398" s="41"/>
      <c r="E398" s="41"/>
      <c r="F398" s="168"/>
      <c r="G398" s="106">
        <f t="shared" si="6"/>
        <v>0</v>
      </c>
      <c r="H398" s="75"/>
    </row>
    <row r="399" spans="2:8" hidden="1" outlineLevel="1" x14ac:dyDescent="0.25">
      <c r="B399" s="40"/>
      <c r="C399" s="40"/>
      <c r="D399" s="41"/>
      <c r="E399" s="41"/>
      <c r="F399" s="168"/>
      <c r="G399" s="106">
        <f t="shared" si="6"/>
        <v>0</v>
      </c>
      <c r="H399" s="75"/>
    </row>
    <row r="400" spans="2:8" hidden="1" outlineLevel="1" x14ac:dyDescent="0.25">
      <c r="B400" s="40"/>
      <c r="C400" s="40"/>
      <c r="D400" s="41"/>
      <c r="E400" s="41"/>
      <c r="F400" s="168"/>
      <c r="G400" s="106">
        <f t="shared" ref="G400:G463" si="7">+IF(D400*E400=0,F400*330000,D400*E400)</f>
        <v>0</v>
      </c>
      <c r="H400" s="75"/>
    </row>
    <row r="401" spans="2:8" hidden="1" outlineLevel="1" x14ac:dyDescent="0.25">
      <c r="B401" s="40"/>
      <c r="C401" s="40"/>
      <c r="D401" s="41"/>
      <c r="E401" s="41"/>
      <c r="F401" s="168"/>
      <c r="G401" s="106">
        <f t="shared" si="7"/>
        <v>0</v>
      </c>
      <c r="H401" s="75"/>
    </row>
    <row r="402" spans="2:8" hidden="1" outlineLevel="1" x14ac:dyDescent="0.25">
      <c r="B402" s="40"/>
      <c r="C402" s="40"/>
      <c r="D402" s="41"/>
      <c r="E402" s="41"/>
      <c r="F402" s="168"/>
      <c r="G402" s="106">
        <f t="shared" si="7"/>
        <v>0</v>
      </c>
      <c r="H402" s="75"/>
    </row>
    <row r="403" spans="2:8" hidden="1" outlineLevel="1" x14ac:dyDescent="0.25">
      <c r="B403" s="40"/>
      <c r="C403" s="40"/>
      <c r="D403" s="41"/>
      <c r="E403" s="41"/>
      <c r="F403" s="168"/>
      <c r="G403" s="106">
        <f t="shared" si="7"/>
        <v>0</v>
      </c>
      <c r="H403" s="75"/>
    </row>
    <row r="404" spans="2:8" hidden="1" outlineLevel="1" x14ac:dyDescent="0.25">
      <c r="B404" s="40"/>
      <c r="C404" s="40"/>
      <c r="D404" s="41"/>
      <c r="E404" s="41"/>
      <c r="F404" s="168"/>
      <c r="G404" s="106">
        <f t="shared" si="7"/>
        <v>0</v>
      </c>
      <c r="H404" s="75"/>
    </row>
    <row r="405" spans="2:8" hidden="1" outlineLevel="1" x14ac:dyDescent="0.25">
      <c r="B405" s="40"/>
      <c r="C405" s="40"/>
      <c r="D405" s="41"/>
      <c r="E405" s="41"/>
      <c r="F405" s="168"/>
      <c r="G405" s="106">
        <f t="shared" si="7"/>
        <v>0</v>
      </c>
      <c r="H405" s="75"/>
    </row>
    <row r="406" spans="2:8" hidden="1" outlineLevel="1" x14ac:dyDescent="0.25">
      <c r="B406" s="40"/>
      <c r="C406" s="40"/>
      <c r="D406" s="41"/>
      <c r="E406" s="41"/>
      <c r="F406" s="168"/>
      <c r="G406" s="106">
        <f t="shared" si="7"/>
        <v>0</v>
      </c>
      <c r="H406" s="75"/>
    </row>
    <row r="407" spans="2:8" hidden="1" outlineLevel="1" x14ac:dyDescent="0.25">
      <c r="B407" s="40"/>
      <c r="C407" s="40"/>
      <c r="D407" s="41"/>
      <c r="E407" s="41"/>
      <c r="F407" s="168"/>
      <c r="G407" s="106">
        <f t="shared" si="7"/>
        <v>0</v>
      </c>
      <c r="H407" s="75"/>
    </row>
    <row r="408" spans="2:8" hidden="1" outlineLevel="1" x14ac:dyDescent="0.25">
      <c r="B408" s="40"/>
      <c r="C408" s="40"/>
      <c r="D408" s="41"/>
      <c r="E408" s="41"/>
      <c r="F408" s="168"/>
      <c r="G408" s="106">
        <f t="shared" si="7"/>
        <v>0</v>
      </c>
      <c r="H408" s="75"/>
    </row>
    <row r="409" spans="2:8" hidden="1" outlineLevel="1" x14ac:dyDescent="0.25">
      <c r="B409" s="40"/>
      <c r="C409" s="40"/>
      <c r="D409" s="41"/>
      <c r="E409" s="41"/>
      <c r="F409" s="168"/>
      <c r="G409" s="106">
        <f t="shared" si="7"/>
        <v>0</v>
      </c>
      <c r="H409" s="75"/>
    </row>
    <row r="410" spans="2:8" hidden="1" outlineLevel="1" x14ac:dyDescent="0.25">
      <c r="B410" s="40"/>
      <c r="C410" s="40"/>
      <c r="D410" s="41"/>
      <c r="E410" s="41"/>
      <c r="F410" s="168"/>
      <c r="G410" s="106">
        <f t="shared" si="7"/>
        <v>0</v>
      </c>
      <c r="H410" s="75"/>
    </row>
    <row r="411" spans="2:8" hidden="1" outlineLevel="1" x14ac:dyDescent="0.25">
      <c r="B411" s="40"/>
      <c r="C411" s="40"/>
      <c r="D411" s="41"/>
      <c r="E411" s="41"/>
      <c r="F411" s="168"/>
      <c r="G411" s="106">
        <f t="shared" si="7"/>
        <v>0</v>
      </c>
      <c r="H411" s="75"/>
    </row>
    <row r="412" spans="2:8" hidden="1" outlineLevel="1" x14ac:dyDescent="0.25">
      <c r="B412" s="40"/>
      <c r="C412" s="40"/>
      <c r="D412" s="41"/>
      <c r="E412" s="41"/>
      <c r="F412" s="168"/>
      <c r="G412" s="106">
        <f t="shared" si="7"/>
        <v>0</v>
      </c>
      <c r="H412" s="75"/>
    </row>
    <row r="413" spans="2:8" hidden="1" outlineLevel="1" x14ac:dyDescent="0.25">
      <c r="B413" s="40"/>
      <c r="C413" s="40"/>
      <c r="D413" s="41"/>
      <c r="E413" s="41"/>
      <c r="F413" s="168"/>
      <c r="G413" s="106">
        <f t="shared" si="7"/>
        <v>0</v>
      </c>
      <c r="H413" s="75"/>
    </row>
    <row r="414" spans="2:8" hidden="1" outlineLevel="1" x14ac:dyDescent="0.25">
      <c r="B414" s="40"/>
      <c r="C414" s="40"/>
      <c r="D414" s="41"/>
      <c r="E414" s="41"/>
      <c r="F414" s="168"/>
      <c r="G414" s="106">
        <f t="shared" si="7"/>
        <v>0</v>
      </c>
      <c r="H414" s="75"/>
    </row>
    <row r="415" spans="2:8" hidden="1" outlineLevel="1" x14ac:dyDescent="0.25">
      <c r="B415" s="40"/>
      <c r="C415" s="40"/>
      <c r="D415" s="41"/>
      <c r="E415" s="41"/>
      <c r="F415" s="168"/>
      <c r="G415" s="106">
        <f t="shared" si="7"/>
        <v>0</v>
      </c>
      <c r="H415" s="75"/>
    </row>
    <row r="416" spans="2:8" hidden="1" outlineLevel="1" x14ac:dyDescent="0.25">
      <c r="B416" s="40"/>
      <c r="C416" s="40"/>
      <c r="D416" s="41"/>
      <c r="E416" s="41"/>
      <c r="F416" s="168"/>
      <c r="G416" s="106">
        <f t="shared" si="7"/>
        <v>0</v>
      </c>
      <c r="H416" s="75"/>
    </row>
    <row r="417" spans="2:8" hidden="1" outlineLevel="1" x14ac:dyDescent="0.25">
      <c r="B417" s="40"/>
      <c r="C417" s="40"/>
      <c r="D417" s="41"/>
      <c r="E417" s="41"/>
      <c r="F417" s="168"/>
      <c r="G417" s="106">
        <f t="shared" si="7"/>
        <v>0</v>
      </c>
      <c r="H417" s="75"/>
    </row>
    <row r="418" spans="2:8" hidden="1" outlineLevel="1" x14ac:dyDescent="0.25">
      <c r="B418" s="40"/>
      <c r="C418" s="40"/>
      <c r="D418" s="41"/>
      <c r="E418" s="41"/>
      <c r="F418" s="168"/>
      <c r="G418" s="106">
        <f t="shared" si="7"/>
        <v>0</v>
      </c>
      <c r="H418" s="75"/>
    </row>
    <row r="419" spans="2:8" hidden="1" outlineLevel="1" x14ac:dyDescent="0.25">
      <c r="B419" s="40"/>
      <c r="C419" s="40"/>
      <c r="D419" s="41"/>
      <c r="E419" s="41"/>
      <c r="F419" s="168"/>
      <c r="G419" s="106">
        <f t="shared" si="7"/>
        <v>0</v>
      </c>
      <c r="H419" s="75"/>
    </row>
    <row r="420" spans="2:8" hidden="1" outlineLevel="1" x14ac:dyDescent="0.25">
      <c r="B420" s="40"/>
      <c r="C420" s="40"/>
      <c r="D420" s="41"/>
      <c r="E420" s="41"/>
      <c r="F420" s="168"/>
      <c r="G420" s="106">
        <f t="shared" si="7"/>
        <v>0</v>
      </c>
      <c r="H420" s="75"/>
    </row>
    <row r="421" spans="2:8" hidden="1" outlineLevel="1" x14ac:dyDescent="0.25">
      <c r="B421" s="40"/>
      <c r="C421" s="40"/>
      <c r="D421" s="41"/>
      <c r="E421" s="41"/>
      <c r="F421" s="168"/>
      <c r="G421" s="106">
        <f t="shared" si="7"/>
        <v>0</v>
      </c>
      <c r="H421" s="75"/>
    </row>
    <row r="422" spans="2:8" hidden="1" outlineLevel="1" x14ac:dyDescent="0.25">
      <c r="B422" s="40"/>
      <c r="C422" s="40"/>
      <c r="D422" s="41"/>
      <c r="E422" s="41"/>
      <c r="F422" s="168"/>
      <c r="G422" s="106">
        <f t="shared" si="7"/>
        <v>0</v>
      </c>
      <c r="H422" s="75"/>
    </row>
    <row r="423" spans="2:8" hidden="1" outlineLevel="1" x14ac:dyDescent="0.25">
      <c r="B423" s="40"/>
      <c r="C423" s="40"/>
      <c r="D423" s="41"/>
      <c r="E423" s="41"/>
      <c r="F423" s="168"/>
      <c r="G423" s="106">
        <f t="shared" si="7"/>
        <v>0</v>
      </c>
      <c r="H423" s="75"/>
    </row>
    <row r="424" spans="2:8" hidden="1" outlineLevel="1" x14ac:dyDescent="0.25">
      <c r="B424" s="40"/>
      <c r="C424" s="40"/>
      <c r="D424" s="41"/>
      <c r="E424" s="41"/>
      <c r="F424" s="168"/>
      <c r="G424" s="106">
        <f t="shared" si="7"/>
        <v>0</v>
      </c>
      <c r="H424" s="75"/>
    </row>
    <row r="425" spans="2:8" hidden="1" outlineLevel="1" x14ac:dyDescent="0.25">
      <c r="B425" s="40"/>
      <c r="C425" s="40"/>
      <c r="D425" s="41"/>
      <c r="E425" s="41"/>
      <c r="F425" s="168"/>
      <c r="G425" s="106">
        <f t="shared" si="7"/>
        <v>0</v>
      </c>
      <c r="H425" s="75"/>
    </row>
    <row r="426" spans="2:8" hidden="1" outlineLevel="1" x14ac:dyDescent="0.25">
      <c r="B426" s="40"/>
      <c r="C426" s="40"/>
      <c r="D426" s="41"/>
      <c r="E426" s="41"/>
      <c r="F426" s="168"/>
      <c r="G426" s="106">
        <f t="shared" si="7"/>
        <v>0</v>
      </c>
      <c r="H426" s="75"/>
    </row>
    <row r="427" spans="2:8" hidden="1" outlineLevel="1" x14ac:dyDescent="0.25">
      <c r="B427" s="40"/>
      <c r="C427" s="40"/>
      <c r="D427" s="41"/>
      <c r="E427" s="41"/>
      <c r="F427" s="168"/>
      <c r="G427" s="106">
        <f t="shared" si="7"/>
        <v>0</v>
      </c>
      <c r="H427" s="75"/>
    </row>
    <row r="428" spans="2:8" hidden="1" outlineLevel="1" x14ac:dyDescent="0.25">
      <c r="B428" s="40"/>
      <c r="C428" s="40"/>
      <c r="D428" s="41"/>
      <c r="E428" s="41"/>
      <c r="F428" s="168"/>
      <c r="G428" s="106">
        <f t="shared" si="7"/>
        <v>0</v>
      </c>
      <c r="H428" s="75"/>
    </row>
    <row r="429" spans="2:8" hidden="1" outlineLevel="1" x14ac:dyDescent="0.25">
      <c r="B429" s="40"/>
      <c r="C429" s="40"/>
      <c r="D429" s="41"/>
      <c r="E429" s="41"/>
      <c r="F429" s="168"/>
      <c r="G429" s="106">
        <f t="shared" si="7"/>
        <v>0</v>
      </c>
      <c r="H429" s="75"/>
    </row>
    <row r="430" spans="2:8" hidden="1" outlineLevel="1" x14ac:dyDescent="0.25">
      <c r="B430" s="40"/>
      <c r="C430" s="40"/>
      <c r="D430" s="41"/>
      <c r="E430" s="41"/>
      <c r="F430" s="168"/>
      <c r="G430" s="106">
        <f t="shared" si="7"/>
        <v>0</v>
      </c>
      <c r="H430" s="75"/>
    </row>
    <row r="431" spans="2:8" hidden="1" outlineLevel="1" x14ac:dyDescent="0.25">
      <c r="B431" s="40"/>
      <c r="C431" s="40"/>
      <c r="D431" s="41"/>
      <c r="E431" s="41"/>
      <c r="F431" s="168"/>
      <c r="G431" s="106">
        <f t="shared" si="7"/>
        <v>0</v>
      </c>
      <c r="H431" s="75"/>
    </row>
    <row r="432" spans="2:8" hidden="1" outlineLevel="1" x14ac:dyDescent="0.25">
      <c r="B432" s="40"/>
      <c r="C432" s="40"/>
      <c r="D432" s="41"/>
      <c r="E432" s="41"/>
      <c r="F432" s="168"/>
      <c r="G432" s="106">
        <f t="shared" si="7"/>
        <v>0</v>
      </c>
      <c r="H432" s="75"/>
    </row>
    <row r="433" spans="2:8" hidden="1" outlineLevel="1" x14ac:dyDescent="0.25">
      <c r="B433" s="40"/>
      <c r="C433" s="40"/>
      <c r="D433" s="41"/>
      <c r="E433" s="41"/>
      <c r="F433" s="168"/>
      <c r="G433" s="106">
        <f t="shared" si="7"/>
        <v>0</v>
      </c>
      <c r="H433" s="75"/>
    </row>
    <row r="434" spans="2:8" hidden="1" outlineLevel="1" x14ac:dyDescent="0.25">
      <c r="B434" s="40"/>
      <c r="C434" s="40"/>
      <c r="D434" s="41"/>
      <c r="E434" s="41"/>
      <c r="F434" s="168"/>
      <c r="G434" s="106">
        <f t="shared" si="7"/>
        <v>0</v>
      </c>
      <c r="H434" s="75"/>
    </row>
    <row r="435" spans="2:8" hidden="1" outlineLevel="1" x14ac:dyDescent="0.25">
      <c r="B435" s="40"/>
      <c r="C435" s="40"/>
      <c r="D435" s="41"/>
      <c r="E435" s="41"/>
      <c r="F435" s="168"/>
      <c r="G435" s="106">
        <f t="shared" si="7"/>
        <v>0</v>
      </c>
      <c r="H435" s="75"/>
    </row>
    <row r="436" spans="2:8" hidden="1" outlineLevel="1" x14ac:dyDescent="0.25">
      <c r="B436" s="40"/>
      <c r="C436" s="40"/>
      <c r="D436" s="41"/>
      <c r="E436" s="41"/>
      <c r="F436" s="168"/>
      <c r="G436" s="106">
        <f t="shared" si="7"/>
        <v>0</v>
      </c>
      <c r="H436" s="75"/>
    </row>
    <row r="437" spans="2:8" hidden="1" outlineLevel="1" x14ac:dyDescent="0.25">
      <c r="B437" s="40"/>
      <c r="C437" s="40"/>
      <c r="D437" s="41"/>
      <c r="E437" s="41"/>
      <c r="F437" s="168"/>
      <c r="G437" s="106">
        <f t="shared" si="7"/>
        <v>0</v>
      </c>
      <c r="H437" s="75"/>
    </row>
    <row r="438" spans="2:8" hidden="1" outlineLevel="1" x14ac:dyDescent="0.25">
      <c r="B438" s="40"/>
      <c r="C438" s="40"/>
      <c r="D438" s="41"/>
      <c r="E438" s="41"/>
      <c r="F438" s="168"/>
      <c r="G438" s="106">
        <f t="shared" si="7"/>
        <v>0</v>
      </c>
      <c r="H438" s="75"/>
    </row>
    <row r="439" spans="2:8" hidden="1" outlineLevel="1" x14ac:dyDescent="0.25">
      <c r="B439" s="40"/>
      <c r="C439" s="40"/>
      <c r="D439" s="41"/>
      <c r="E439" s="41"/>
      <c r="F439" s="168"/>
      <c r="G439" s="106">
        <f t="shared" si="7"/>
        <v>0</v>
      </c>
      <c r="H439" s="75"/>
    </row>
    <row r="440" spans="2:8" hidden="1" outlineLevel="1" x14ac:dyDescent="0.25">
      <c r="B440" s="40"/>
      <c r="C440" s="40"/>
      <c r="D440" s="41"/>
      <c r="E440" s="41"/>
      <c r="F440" s="168"/>
      <c r="G440" s="106">
        <f t="shared" si="7"/>
        <v>0</v>
      </c>
      <c r="H440" s="75"/>
    </row>
    <row r="441" spans="2:8" hidden="1" outlineLevel="1" x14ac:dyDescent="0.25">
      <c r="B441" s="40"/>
      <c r="C441" s="40"/>
      <c r="D441" s="41"/>
      <c r="E441" s="41"/>
      <c r="F441" s="168"/>
      <c r="G441" s="106">
        <f t="shared" si="7"/>
        <v>0</v>
      </c>
      <c r="H441" s="75"/>
    </row>
    <row r="442" spans="2:8" hidden="1" outlineLevel="1" x14ac:dyDescent="0.25">
      <c r="B442" s="40"/>
      <c r="C442" s="40"/>
      <c r="D442" s="41"/>
      <c r="E442" s="41"/>
      <c r="F442" s="168"/>
      <c r="G442" s="106">
        <f t="shared" si="7"/>
        <v>0</v>
      </c>
      <c r="H442" s="75"/>
    </row>
    <row r="443" spans="2:8" hidden="1" outlineLevel="1" x14ac:dyDescent="0.25">
      <c r="B443" s="40"/>
      <c r="C443" s="40"/>
      <c r="D443" s="41"/>
      <c r="E443" s="41"/>
      <c r="F443" s="168"/>
      <c r="G443" s="106">
        <f t="shared" si="7"/>
        <v>0</v>
      </c>
      <c r="H443" s="75"/>
    </row>
    <row r="444" spans="2:8" hidden="1" outlineLevel="1" x14ac:dyDescent="0.25">
      <c r="B444" s="40"/>
      <c r="C444" s="40"/>
      <c r="D444" s="41"/>
      <c r="E444" s="41"/>
      <c r="F444" s="168"/>
      <c r="G444" s="106">
        <f t="shared" si="7"/>
        <v>0</v>
      </c>
      <c r="H444" s="75"/>
    </row>
    <row r="445" spans="2:8" hidden="1" outlineLevel="1" x14ac:dyDescent="0.25">
      <c r="B445" s="40"/>
      <c r="C445" s="40"/>
      <c r="D445" s="41"/>
      <c r="E445" s="41"/>
      <c r="F445" s="168"/>
      <c r="G445" s="106">
        <f t="shared" si="7"/>
        <v>0</v>
      </c>
      <c r="H445" s="75"/>
    </row>
    <row r="446" spans="2:8" hidden="1" outlineLevel="1" x14ac:dyDescent="0.25">
      <c r="B446" s="40"/>
      <c r="C446" s="40"/>
      <c r="D446" s="41"/>
      <c r="E446" s="41"/>
      <c r="F446" s="168"/>
      <c r="G446" s="106">
        <f t="shared" si="7"/>
        <v>0</v>
      </c>
      <c r="H446" s="75"/>
    </row>
    <row r="447" spans="2:8" hidden="1" outlineLevel="1" x14ac:dyDescent="0.25">
      <c r="B447" s="40"/>
      <c r="C447" s="40"/>
      <c r="D447" s="41"/>
      <c r="E447" s="41"/>
      <c r="F447" s="168"/>
      <c r="G447" s="106">
        <f t="shared" si="7"/>
        <v>0</v>
      </c>
      <c r="H447" s="75"/>
    </row>
    <row r="448" spans="2:8" hidden="1" outlineLevel="1" x14ac:dyDescent="0.25">
      <c r="B448" s="40"/>
      <c r="C448" s="40"/>
      <c r="D448" s="41"/>
      <c r="E448" s="41"/>
      <c r="F448" s="168"/>
      <c r="G448" s="106">
        <f t="shared" si="7"/>
        <v>0</v>
      </c>
      <c r="H448" s="75"/>
    </row>
    <row r="449" spans="2:8" hidden="1" outlineLevel="1" x14ac:dyDescent="0.25">
      <c r="B449" s="40"/>
      <c r="C449" s="40"/>
      <c r="D449" s="41"/>
      <c r="E449" s="41"/>
      <c r="F449" s="168"/>
      <c r="G449" s="106">
        <f t="shared" si="7"/>
        <v>0</v>
      </c>
      <c r="H449" s="75"/>
    </row>
    <row r="450" spans="2:8" hidden="1" outlineLevel="1" x14ac:dyDescent="0.25">
      <c r="B450" s="40"/>
      <c r="C450" s="40"/>
      <c r="D450" s="41"/>
      <c r="E450" s="41"/>
      <c r="F450" s="168"/>
      <c r="G450" s="106">
        <f t="shared" si="7"/>
        <v>0</v>
      </c>
      <c r="H450" s="75"/>
    </row>
    <row r="451" spans="2:8" hidden="1" outlineLevel="1" x14ac:dyDescent="0.25">
      <c r="B451" s="40"/>
      <c r="C451" s="40"/>
      <c r="D451" s="41"/>
      <c r="E451" s="41"/>
      <c r="F451" s="168"/>
      <c r="G451" s="106">
        <f t="shared" si="7"/>
        <v>0</v>
      </c>
      <c r="H451" s="75"/>
    </row>
    <row r="452" spans="2:8" hidden="1" outlineLevel="1" x14ac:dyDescent="0.25">
      <c r="B452" s="40"/>
      <c r="C452" s="40"/>
      <c r="D452" s="41"/>
      <c r="E452" s="41"/>
      <c r="F452" s="168"/>
      <c r="G452" s="106">
        <f t="shared" si="7"/>
        <v>0</v>
      </c>
      <c r="H452" s="75"/>
    </row>
    <row r="453" spans="2:8" hidden="1" outlineLevel="1" x14ac:dyDescent="0.25">
      <c r="B453" s="40"/>
      <c r="C453" s="40"/>
      <c r="D453" s="41"/>
      <c r="E453" s="41"/>
      <c r="F453" s="168"/>
      <c r="G453" s="106">
        <f t="shared" si="7"/>
        <v>0</v>
      </c>
      <c r="H453" s="75"/>
    </row>
    <row r="454" spans="2:8" hidden="1" outlineLevel="1" x14ac:dyDescent="0.25">
      <c r="B454" s="40"/>
      <c r="C454" s="40"/>
      <c r="D454" s="41"/>
      <c r="E454" s="41"/>
      <c r="F454" s="168"/>
      <c r="G454" s="106">
        <f t="shared" si="7"/>
        <v>0</v>
      </c>
      <c r="H454" s="75"/>
    </row>
    <row r="455" spans="2:8" hidden="1" outlineLevel="1" x14ac:dyDescent="0.25">
      <c r="B455" s="40"/>
      <c r="C455" s="40"/>
      <c r="D455" s="41"/>
      <c r="E455" s="41"/>
      <c r="F455" s="168"/>
      <c r="G455" s="106">
        <f t="shared" si="7"/>
        <v>0</v>
      </c>
      <c r="H455" s="75"/>
    </row>
    <row r="456" spans="2:8" hidden="1" outlineLevel="1" x14ac:dyDescent="0.25">
      <c r="B456" s="40"/>
      <c r="C456" s="40"/>
      <c r="D456" s="41"/>
      <c r="E456" s="41"/>
      <c r="F456" s="168"/>
      <c r="G456" s="106">
        <f t="shared" si="7"/>
        <v>0</v>
      </c>
      <c r="H456" s="75"/>
    </row>
    <row r="457" spans="2:8" hidden="1" outlineLevel="1" x14ac:dyDescent="0.25">
      <c r="B457" s="40"/>
      <c r="C457" s="40"/>
      <c r="D457" s="41"/>
      <c r="E457" s="41"/>
      <c r="F457" s="168"/>
      <c r="G457" s="106">
        <f t="shared" si="7"/>
        <v>0</v>
      </c>
      <c r="H457" s="75"/>
    </row>
    <row r="458" spans="2:8" hidden="1" outlineLevel="1" x14ac:dyDescent="0.25">
      <c r="B458" s="40"/>
      <c r="C458" s="40"/>
      <c r="D458" s="41"/>
      <c r="E458" s="41"/>
      <c r="F458" s="168"/>
      <c r="G458" s="106">
        <f t="shared" si="7"/>
        <v>0</v>
      </c>
      <c r="H458" s="75"/>
    </row>
    <row r="459" spans="2:8" hidden="1" outlineLevel="1" x14ac:dyDescent="0.25">
      <c r="B459" s="40"/>
      <c r="C459" s="40"/>
      <c r="D459" s="41"/>
      <c r="E459" s="41"/>
      <c r="F459" s="168"/>
      <c r="G459" s="106">
        <f t="shared" si="7"/>
        <v>0</v>
      </c>
      <c r="H459" s="75"/>
    </row>
    <row r="460" spans="2:8" hidden="1" outlineLevel="1" x14ac:dyDescent="0.25">
      <c r="B460" s="40"/>
      <c r="C460" s="40"/>
      <c r="D460" s="41"/>
      <c r="E460" s="41"/>
      <c r="F460" s="168"/>
      <c r="G460" s="106">
        <f t="shared" si="7"/>
        <v>0</v>
      </c>
      <c r="H460" s="75"/>
    </row>
    <row r="461" spans="2:8" hidden="1" outlineLevel="1" x14ac:dyDescent="0.25">
      <c r="B461" s="40"/>
      <c r="C461" s="40"/>
      <c r="D461" s="41"/>
      <c r="E461" s="41"/>
      <c r="F461" s="168"/>
      <c r="G461" s="106">
        <f t="shared" si="7"/>
        <v>0</v>
      </c>
      <c r="H461" s="75"/>
    </row>
    <row r="462" spans="2:8" hidden="1" outlineLevel="1" x14ac:dyDescent="0.25">
      <c r="B462" s="40"/>
      <c r="C462" s="40"/>
      <c r="D462" s="41"/>
      <c r="E462" s="41"/>
      <c r="F462" s="168"/>
      <c r="G462" s="106">
        <f t="shared" si="7"/>
        <v>0</v>
      </c>
      <c r="H462" s="75"/>
    </row>
    <row r="463" spans="2:8" hidden="1" outlineLevel="1" x14ac:dyDescent="0.25">
      <c r="B463" s="40"/>
      <c r="C463" s="40"/>
      <c r="D463" s="41"/>
      <c r="E463" s="41"/>
      <c r="F463" s="168"/>
      <c r="G463" s="106">
        <f t="shared" si="7"/>
        <v>0</v>
      </c>
      <c r="H463" s="75"/>
    </row>
    <row r="464" spans="2:8" hidden="1" outlineLevel="1" x14ac:dyDescent="0.25">
      <c r="B464" s="40"/>
      <c r="C464" s="40"/>
      <c r="D464" s="41"/>
      <c r="E464" s="41"/>
      <c r="F464" s="168"/>
      <c r="G464" s="106">
        <f t="shared" ref="G464:G508" si="8">+IF(D464*E464=0,F464*330000,D464*E464)</f>
        <v>0</v>
      </c>
      <c r="H464" s="75"/>
    </row>
    <row r="465" spans="2:8" hidden="1" outlineLevel="1" x14ac:dyDescent="0.25">
      <c r="B465" s="40"/>
      <c r="C465" s="40"/>
      <c r="D465" s="41"/>
      <c r="E465" s="41"/>
      <c r="F465" s="168"/>
      <c r="G465" s="106">
        <f t="shared" si="8"/>
        <v>0</v>
      </c>
      <c r="H465" s="75"/>
    </row>
    <row r="466" spans="2:8" hidden="1" outlineLevel="1" x14ac:dyDescent="0.25">
      <c r="B466" s="40"/>
      <c r="C466" s="40"/>
      <c r="D466" s="41"/>
      <c r="E466" s="41"/>
      <c r="F466" s="168"/>
      <c r="G466" s="106">
        <f t="shared" si="8"/>
        <v>0</v>
      </c>
      <c r="H466" s="75"/>
    </row>
    <row r="467" spans="2:8" hidden="1" outlineLevel="1" x14ac:dyDescent="0.25">
      <c r="B467" s="40"/>
      <c r="C467" s="40"/>
      <c r="D467" s="41"/>
      <c r="E467" s="41"/>
      <c r="F467" s="168"/>
      <c r="G467" s="106">
        <f t="shared" si="8"/>
        <v>0</v>
      </c>
      <c r="H467" s="75"/>
    </row>
    <row r="468" spans="2:8" hidden="1" outlineLevel="1" x14ac:dyDescent="0.25">
      <c r="B468" s="40"/>
      <c r="C468" s="40"/>
      <c r="D468" s="41"/>
      <c r="E468" s="41"/>
      <c r="F468" s="168"/>
      <c r="G468" s="106">
        <f t="shared" si="8"/>
        <v>0</v>
      </c>
      <c r="H468" s="75"/>
    </row>
    <row r="469" spans="2:8" hidden="1" outlineLevel="1" x14ac:dyDescent="0.25">
      <c r="B469" s="40"/>
      <c r="C469" s="40"/>
      <c r="D469" s="41"/>
      <c r="E469" s="41"/>
      <c r="F469" s="168"/>
      <c r="G469" s="106">
        <f t="shared" si="8"/>
        <v>0</v>
      </c>
      <c r="H469" s="75"/>
    </row>
    <row r="470" spans="2:8" hidden="1" outlineLevel="1" x14ac:dyDescent="0.25">
      <c r="B470" s="40"/>
      <c r="C470" s="40"/>
      <c r="D470" s="41"/>
      <c r="E470" s="41"/>
      <c r="F470" s="168"/>
      <c r="G470" s="106">
        <f t="shared" si="8"/>
        <v>0</v>
      </c>
      <c r="H470" s="75"/>
    </row>
    <row r="471" spans="2:8" hidden="1" outlineLevel="1" x14ac:dyDescent="0.25">
      <c r="B471" s="40"/>
      <c r="C471" s="40"/>
      <c r="D471" s="41"/>
      <c r="E471" s="41"/>
      <c r="F471" s="168"/>
      <c r="G471" s="106">
        <f t="shared" si="8"/>
        <v>0</v>
      </c>
      <c r="H471" s="75"/>
    </row>
    <row r="472" spans="2:8" hidden="1" outlineLevel="1" x14ac:dyDescent="0.25">
      <c r="B472" s="40"/>
      <c r="C472" s="40"/>
      <c r="D472" s="41"/>
      <c r="E472" s="41"/>
      <c r="F472" s="168"/>
      <c r="G472" s="106">
        <f t="shared" si="8"/>
        <v>0</v>
      </c>
      <c r="H472" s="75"/>
    </row>
    <row r="473" spans="2:8" hidden="1" outlineLevel="1" x14ac:dyDescent="0.25">
      <c r="B473" s="40"/>
      <c r="C473" s="40"/>
      <c r="D473" s="41"/>
      <c r="E473" s="41"/>
      <c r="F473" s="168"/>
      <c r="G473" s="106">
        <f t="shared" si="8"/>
        <v>0</v>
      </c>
      <c r="H473" s="75"/>
    </row>
    <row r="474" spans="2:8" hidden="1" outlineLevel="1" x14ac:dyDescent="0.25">
      <c r="B474" s="40"/>
      <c r="C474" s="40"/>
      <c r="D474" s="41"/>
      <c r="E474" s="41"/>
      <c r="F474" s="168"/>
      <c r="G474" s="106">
        <f t="shared" si="8"/>
        <v>0</v>
      </c>
      <c r="H474" s="75"/>
    </row>
    <row r="475" spans="2:8" hidden="1" outlineLevel="1" x14ac:dyDescent="0.25">
      <c r="B475" s="40"/>
      <c r="C475" s="40"/>
      <c r="D475" s="41"/>
      <c r="E475" s="41"/>
      <c r="F475" s="168"/>
      <c r="G475" s="106">
        <f t="shared" si="8"/>
        <v>0</v>
      </c>
      <c r="H475" s="75"/>
    </row>
    <row r="476" spans="2:8" hidden="1" outlineLevel="1" x14ac:dyDescent="0.25">
      <c r="B476" s="40"/>
      <c r="C476" s="40"/>
      <c r="D476" s="41"/>
      <c r="E476" s="41"/>
      <c r="F476" s="168"/>
      <c r="G476" s="106">
        <f t="shared" si="8"/>
        <v>0</v>
      </c>
      <c r="H476" s="75"/>
    </row>
    <row r="477" spans="2:8" hidden="1" outlineLevel="1" x14ac:dyDescent="0.25">
      <c r="B477" s="40"/>
      <c r="C477" s="40"/>
      <c r="D477" s="41"/>
      <c r="E477" s="41"/>
      <c r="F477" s="168"/>
      <c r="G477" s="106">
        <f t="shared" si="8"/>
        <v>0</v>
      </c>
      <c r="H477" s="75"/>
    </row>
    <row r="478" spans="2:8" hidden="1" outlineLevel="1" x14ac:dyDescent="0.25">
      <c r="B478" s="40"/>
      <c r="C478" s="40"/>
      <c r="D478" s="41"/>
      <c r="E478" s="41"/>
      <c r="F478" s="168"/>
      <c r="G478" s="106">
        <f t="shared" si="8"/>
        <v>0</v>
      </c>
      <c r="H478" s="75"/>
    </row>
    <row r="479" spans="2:8" hidden="1" outlineLevel="1" x14ac:dyDescent="0.25">
      <c r="B479" s="40"/>
      <c r="C479" s="40"/>
      <c r="D479" s="41"/>
      <c r="E479" s="41"/>
      <c r="F479" s="168"/>
      <c r="G479" s="106">
        <f t="shared" si="8"/>
        <v>0</v>
      </c>
      <c r="H479" s="75"/>
    </row>
    <row r="480" spans="2:8" hidden="1" outlineLevel="1" x14ac:dyDescent="0.25">
      <c r="B480" s="40"/>
      <c r="C480" s="40"/>
      <c r="D480" s="41"/>
      <c r="E480" s="41"/>
      <c r="F480" s="168"/>
      <c r="G480" s="106">
        <f t="shared" si="8"/>
        <v>0</v>
      </c>
      <c r="H480" s="75"/>
    </row>
    <row r="481" spans="2:8" hidden="1" outlineLevel="1" x14ac:dyDescent="0.25">
      <c r="B481" s="40"/>
      <c r="C481" s="40"/>
      <c r="D481" s="41"/>
      <c r="E481" s="41"/>
      <c r="F481" s="168"/>
      <c r="G481" s="106">
        <f t="shared" si="8"/>
        <v>0</v>
      </c>
      <c r="H481" s="75"/>
    </row>
    <row r="482" spans="2:8" hidden="1" outlineLevel="1" x14ac:dyDescent="0.25">
      <c r="B482" s="40"/>
      <c r="C482" s="40"/>
      <c r="D482" s="41"/>
      <c r="E482" s="41"/>
      <c r="F482" s="168"/>
      <c r="G482" s="106">
        <f t="shared" si="8"/>
        <v>0</v>
      </c>
      <c r="H482" s="75"/>
    </row>
    <row r="483" spans="2:8" hidden="1" outlineLevel="1" x14ac:dyDescent="0.25">
      <c r="B483" s="40"/>
      <c r="C483" s="40"/>
      <c r="D483" s="41"/>
      <c r="E483" s="41"/>
      <c r="F483" s="168"/>
      <c r="G483" s="106">
        <f t="shared" si="8"/>
        <v>0</v>
      </c>
      <c r="H483" s="75"/>
    </row>
    <row r="484" spans="2:8" hidden="1" outlineLevel="1" x14ac:dyDescent="0.25">
      <c r="B484" s="40"/>
      <c r="C484" s="40"/>
      <c r="D484" s="41"/>
      <c r="E484" s="41"/>
      <c r="F484" s="168"/>
      <c r="G484" s="106">
        <f t="shared" si="8"/>
        <v>0</v>
      </c>
      <c r="H484" s="75"/>
    </row>
    <row r="485" spans="2:8" hidden="1" outlineLevel="1" x14ac:dyDescent="0.25">
      <c r="B485" s="40"/>
      <c r="C485" s="40"/>
      <c r="D485" s="41"/>
      <c r="E485" s="41"/>
      <c r="F485" s="168"/>
      <c r="G485" s="106">
        <f t="shared" si="8"/>
        <v>0</v>
      </c>
      <c r="H485" s="75"/>
    </row>
    <row r="486" spans="2:8" hidden="1" outlineLevel="1" x14ac:dyDescent="0.25">
      <c r="B486" s="40"/>
      <c r="C486" s="40"/>
      <c r="D486" s="41"/>
      <c r="E486" s="41"/>
      <c r="F486" s="168"/>
      <c r="G486" s="106">
        <f t="shared" si="8"/>
        <v>0</v>
      </c>
      <c r="H486" s="75"/>
    </row>
    <row r="487" spans="2:8" hidden="1" outlineLevel="1" x14ac:dyDescent="0.25">
      <c r="B487" s="40"/>
      <c r="C487" s="40"/>
      <c r="D487" s="41"/>
      <c r="E487" s="41"/>
      <c r="F487" s="168"/>
      <c r="G487" s="106">
        <f t="shared" si="8"/>
        <v>0</v>
      </c>
      <c r="H487" s="75"/>
    </row>
    <row r="488" spans="2:8" hidden="1" outlineLevel="1" x14ac:dyDescent="0.25">
      <c r="B488" s="40"/>
      <c r="C488" s="40"/>
      <c r="D488" s="41"/>
      <c r="E488" s="41"/>
      <c r="F488" s="168"/>
      <c r="G488" s="106">
        <f t="shared" si="8"/>
        <v>0</v>
      </c>
      <c r="H488" s="75"/>
    </row>
    <row r="489" spans="2:8" hidden="1" outlineLevel="1" x14ac:dyDescent="0.25">
      <c r="B489" s="40"/>
      <c r="C489" s="40"/>
      <c r="D489" s="41"/>
      <c r="E489" s="41"/>
      <c r="F489" s="168"/>
      <c r="G489" s="106">
        <f t="shared" si="8"/>
        <v>0</v>
      </c>
      <c r="H489" s="75"/>
    </row>
    <row r="490" spans="2:8" hidden="1" outlineLevel="1" x14ac:dyDescent="0.25">
      <c r="B490" s="40"/>
      <c r="C490" s="40"/>
      <c r="D490" s="41"/>
      <c r="E490" s="41"/>
      <c r="F490" s="168"/>
      <c r="G490" s="106">
        <f t="shared" si="8"/>
        <v>0</v>
      </c>
      <c r="H490" s="75"/>
    </row>
    <row r="491" spans="2:8" hidden="1" outlineLevel="1" x14ac:dyDescent="0.25">
      <c r="B491" s="40"/>
      <c r="C491" s="40"/>
      <c r="D491" s="41"/>
      <c r="E491" s="41"/>
      <c r="F491" s="168"/>
      <c r="G491" s="106">
        <f t="shared" si="8"/>
        <v>0</v>
      </c>
      <c r="H491" s="75"/>
    </row>
    <row r="492" spans="2:8" hidden="1" outlineLevel="1" x14ac:dyDescent="0.25">
      <c r="B492" s="40"/>
      <c r="C492" s="40"/>
      <c r="D492" s="41"/>
      <c r="E492" s="41"/>
      <c r="F492" s="168"/>
      <c r="G492" s="106">
        <f t="shared" si="8"/>
        <v>0</v>
      </c>
      <c r="H492" s="75"/>
    </row>
    <row r="493" spans="2:8" hidden="1" outlineLevel="1" x14ac:dyDescent="0.25">
      <c r="B493" s="40"/>
      <c r="C493" s="40"/>
      <c r="D493" s="41"/>
      <c r="E493" s="41"/>
      <c r="F493" s="168"/>
      <c r="G493" s="106">
        <f t="shared" si="8"/>
        <v>0</v>
      </c>
      <c r="H493" s="75"/>
    </row>
    <row r="494" spans="2:8" hidden="1" outlineLevel="1" x14ac:dyDescent="0.25">
      <c r="B494" s="40"/>
      <c r="C494" s="40"/>
      <c r="D494" s="41"/>
      <c r="E494" s="41"/>
      <c r="F494" s="168"/>
      <c r="G494" s="106">
        <f t="shared" si="8"/>
        <v>0</v>
      </c>
      <c r="H494" s="75"/>
    </row>
    <row r="495" spans="2:8" hidden="1" outlineLevel="1" x14ac:dyDescent="0.25">
      <c r="B495" s="40"/>
      <c r="C495" s="40"/>
      <c r="D495" s="41"/>
      <c r="E495" s="41"/>
      <c r="F495" s="168"/>
      <c r="G495" s="106">
        <f t="shared" si="8"/>
        <v>0</v>
      </c>
      <c r="H495" s="75"/>
    </row>
    <row r="496" spans="2:8" hidden="1" outlineLevel="1" x14ac:dyDescent="0.25">
      <c r="B496" s="40"/>
      <c r="C496" s="40"/>
      <c r="D496" s="41"/>
      <c r="E496" s="41"/>
      <c r="F496" s="168"/>
      <c r="G496" s="106">
        <f t="shared" si="8"/>
        <v>0</v>
      </c>
      <c r="H496" s="75"/>
    </row>
    <row r="497" spans="1:8" hidden="1" outlineLevel="1" x14ac:dyDescent="0.25">
      <c r="B497" s="40"/>
      <c r="C497" s="40"/>
      <c r="D497" s="41"/>
      <c r="E497" s="41"/>
      <c r="F497" s="168"/>
      <c r="G497" s="106">
        <f t="shared" si="8"/>
        <v>0</v>
      </c>
      <c r="H497" s="75"/>
    </row>
    <row r="498" spans="1:8" hidden="1" outlineLevel="1" x14ac:dyDescent="0.25">
      <c r="B498" s="40"/>
      <c r="C498" s="40"/>
      <c r="D498" s="41"/>
      <c r="E498" s="41"/>
      <c r="F498" s="168"/>
      <c r="G498" s="106">
        <f t="shared" si="8"/>
        <v>0</v>
      </c>
      <c r="H498" s="75"/>
    </row>
    <row r="499" spans="1:8" hidden="1" outlineLevel="1" x14ac:dyDescent="0.25">
      <c r="B499" s="40"/>
      <c r="C499" s="40"/>
      <c r="D499" s="41"/>
      <c r="E499" s="41"/>
      <c r="F499" s="168"/>
      <c r="G499" s="106">
        <f t="shared" si="8"/>
        <v>0</v>
      </c>
      <c r="H499" s="75"/>
    </row>
    <row r="500" spans="1:8" hidden="1" outlineLevel="1" x14ac:dyDescent="0.25">
      <c r="B500" s="40"/>
      <c r="C500" s="40"/>
      <c r="D500" s="41"/>
      <c r="E500" s="41"/>
      <c r="F500" s="168"/>
      <c r="G500" s="106">
        <f t="shared" si="8"/>
        <v>0</v>
      </c>
      <c r="H500" s="75"/>
    </row>
    <row r="501" spans="1:8" hidden="1" outlineLevel="1" x14ac:dyDescent="0.25">
      <c r="B501" s="40"/>
      <c r="C501" s="40"/>
      <c r="D501" s="41"/>
      <c r="E501" s="41"/>
      <c r="F501" s="168"/>
      <c r="G501" s="106">
        <f t="shared" si="8"/>
        <v>0</v>
      </c>
      <c r="H501" s="75"/>
    </row>
    <row r="502" spans="1:8" hidden="1" outlineLevel="1" x14ac:dyDescent="0.25">
      <c r="B502" s="40"/>
      <c r="C502" s="40"/>
      <c r="D502" s="41"/>
      <c r="E502" s="41"/>
      <c r="F502" s="168"/>
      <c r="G502" s="106">
        <f t="shared" si="8"/>
        <v>0</v>
      </c>
      <c r="H502" s="75"/>
    </row>
    <row r="503" spans="1:8" hidden="1" outlineLevel="1" x14ac:dyDescent="0.25">
      <c r="B503" s="40"/>
      <c r="C503" s="40"/>
      <c r="D503" s="41"/>
      <c r="E503" s="41"/>
      <c r="F503" s="168"/>
      <c r="G503" s="106">
        <f t="shared" si="8"/>
        <v>0</v>
      </c>
      <c r="H503" s="75"/>
    </row>
    <row r="504" spans="1:8" hidden="1" outlineLevel="1" x14ac:dyDescent="0.25">
      <c r="B504" s="40"/>
      <c r="C504" s="40"/>
      <c r="D504" s="41"/>
      <c r="E504" s="41"/>
      <c r="F504" s="168"/>
      <c r="G504" s="106">
        <f t="shared" si="8"/>
        <v>0</v>
      </c>
      <c r="H504" s="75"/>
    </row>
    <row r="505" spans="1:8" hidden="1" outlineLevel="1" x14ac:dyDescent="0.25">
      <c r="B505" s="40"/>
      <c r="C505" s="40"/>
      <c r="D505" s="41"/>
      <c r="E505" s="41"/>
      <c r="F505" s="168"/>
      <c r="G505" s="106">
        <f t="shared" si="8"/>
        <v>0</v>
      </c>
      <c r="H505" s="75"/>
    </row>
    <row r="506" spans="1:8" hidden="1" outlineLevel="1" x14ac:dyDescent="0.25">
      <c r="B506" s="40"/>
      <c r="C506" s="40"/>
      <c r="D506" s="41"/>
      <c r="E506" s="41"/>
      <c r="F506" s="168"/>
      <c r="G506" s="106">
        <f t="shared" si="8"/>
        <v>0</v>
      </c>
      <c r="H506" s="75"/>
    </row>
    <row r="507" spans="1:8" hidden="1" outlineLevel="1" x14ac:dyDescent="0.25">
      <c r="B507" s="40"/>
      <c r="C507" s="40"/>
      <c r="D507" s="41"/>
      <c r="E507" s="41"/>
      <c r="F507" s="168"/>
      <c r="G507" s="106">
        <f t="shared" si="8"/>
        <v>0</v>
      </c>
      <c r="H507" s="75"/>
    </row>
    <row r="508" spans="1:8" hidden="1" outlineLevel="1" x14ac:dyDescent="0.25">
      <c r="B508" s="40"/>
      <c r="C508" s="40"/>
      <c r="D508" s="41"/>
      <c r="E508" s="41"/>
      <c r="F508" s="168"/>
      <c r="G508" s="106">
        <f t="shared" si="8"/>
        <v>0</v>
      </c>
      <c r="H508" s="75"/>
    </row>
    <row r="509" spans="1:8" collapsed="1" x14ac:dyDescent="0.25">
      <c r="A509" s="75"/>
      <c r="B509" s="75"/>
      <c r="C509" s="75"/>
      <c r="D509" s="75"/>
      <c r="E509" s="75"/>
      <c r="F509" s="164"/>
      <c r="G509" s="101"/>
      <c r="H509" s="75"/>
    </row>
    <row r="510" spans="1:8" x14ac:dyDescent="0.25">
      <c r="A510" s="75"/>
      <c r="B510" s="75"/>
      <c r="C510" s="75"/>
      <c r="D510" s="75"/>
      <c r="E510" s="75"/>
      <c r="F510" s="166"/>
      <c r="G510" s="104"/>
      <c r="H510" s="75"/>
    </row>
    <row r="511" spans="1:8" x14ac:dyDescent="0.25">
      <c r="A511" s="75"/>
      <c r="B511" s="75"/>
      <c r="C511" s="75"/>
      <c r="D511" s="75"/>
      <c r="E511" s="75"/>
      <c r="F511" s="164"/>
      <c r="G511" s="89"/>
      <c r="H511" s="75"/>
    </row>
    <row r="512" spans="1:8" x14ac:dyDescent="0.25">
      <c r="A512" s="75"/>
      <c r="B512" s="75"/>
      <c r="C512" s="75"/>
      <c r="D512" s="75"/>
      <c r="E512" s="75"/>
      <c r="F512" s="164"/>
      <c r="G512" s="101"/>
      <c r="H512" s="75"/>
    </row>
  </sheetData>
  <sheetProtection sheet="1" objects="1" scenarios="1" formatColumns="0" formatRows="0" insertColumns="0" insertRows="0" deleteColumns="0" deleteRows="0"/>
  <dataValidations count="2">
    <dataValidation showInputMessage="1" showErrorMessage="1" sqref="G2" xr:uid="{00000000-0002-0000-0200-000000000000}"/>
    <dataValidation type="decimal" operator="greaterThanOrEqual" allowBlank="1" showInputMessage="1" showErrorMessage="1" sqref="G8 D15:F509" xr:uid="{00000000-0002-0000-0200-000001000000}">
      <formula1>0</formula1>
    </dataValidation>
  </dataValidations>
  <pageMargins left="0.23622047244094491" right="0.23622047244094491" top="0.74803149606299213" bottom="0.74803149606299213" header="0.31496062992125984" footer="0.31496062992125984"/>
  <pageSetup paperSize="9" scale="73"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BS156"/>
  <sheetViews>
    <sheetView zoomScaleNormal="100" workbookViewId="0">
      <selection activeCell="V30" sqref="V30"/>
    </sheetView>
  </sheetViews>
  <sheetFormatPr defaultColWidth="3.5" defaultRowHeight="0" customHeight="1" zeroHeight="1" outlineLevelRow="1" outlineLevelCol="1" x14ac:dyDescent="0.25"/>
  <cols>
    <col min="1" max="1" width="3.83203125" style="138" customWidth="1"/>
    <col min="2" max="2" width="37.08203125" style="138" customWidth="1"/>
    <col min="3" max="3" width="20.75" style="138" customWidth="1"/>
    <col min="4" max="4" width="26.75" style="138" customWidth="1"/>
    <col min="5" max="5" width="23.25" style="138" customWidth="1"/>
    <col min="6" max="6" width="26" style="138" customWidth="1"/>
    <col min="7" max="7" width="23.33203125" style="138" customWidth="1"/>
    <col min="8" max="8" width="23.25" style="138" customWidth="1"/>
    <col min="9" max="9" width="25.08203125" style="139" customWidth="1"/>
    <col min="10" max="10" width="18.25" style="139" customWidth="1"/>
    <col min="11" max="11" width="14.83203125" style="2" customWidth="1"/>
    <col min="12" max="12" width="12.25" style="138" hidden="1" customWidth="1" outlineLevel="1"/>
    <col min="13" max="13" width="25.25" style="138" hidden="1" customWidth="1" outlineLevel="1"/>
    <col min="14" max="14" width="27.5" style="138" hidden="1" customWidth="1" outlineLevel="1"/>
    <col min="15" max="15" width="16" style="138" hidden="1" customWidth="1" outlineLevel="1"/>
    <col min="16" max="16" width="22.25" style="65" hidden="1" customWidth="1" outlineLevel="1"/>
    <col min="17" max="17" width="4.33203125" style="199" hidden="1" customWidth="1" outlineLevel="1"/>
    <col min="18" max="20" width="9" style="64" customWidth="1" outlineLevel="1"/>
    <col min="21" max="21" width="7.75" style="1" customWidth="1"/>
    <col min="22" max="70" width="9" style="1" customWidth="1"/>
    <col min="71" max="71" width="9" style="2" customWidth="1"/>
    <col min="72" max="16383" width="3.5" style="2"/>
    <col min="16384" max="16384" width="1.08203125" style="2" customWidth="1"/>
  </cols>
  <sheetData>
    <row r="1" spans="1:71" ht="12.5" x14ac:dyDescent="0.25">
      <c r="A1" s="98"/>
      <c r="B1" s="98"/>
      <c r="C1" s="98"/>
      <c r="D1" s="98"/>
      <c r="E1" s="98"/>
      <c r="F1" s="98"/>
      <c r="G1" s="98"/>
      <c r="H1" s="98"/>
      <c r="I1" s="77"/>
      <c r="J1" s="77"/>
      <c r="K1" s="98"/>
      <c r="L1" s="98"/>
      <c r="M1" s="98"/>
      <c r="N1" s="98"/>
      <c r="O1" s="98"/>
      <c r="P1" s="64"/>
    </row>
    <row r="2" spans="1:71" ht="12.5" x14ac:dyDescent="0.25">
      <c r="A2" s="98"/>
      <c r="B2" s="79"/>
      <c r="C2" s="79"/>
      <c r="D2" s="79"/>
      <c r="E2" s="79"/>
      <c r="F2" s="86" t="s">
        <v>7</v>
      </c>
      <c r="G2" s="87" t="str">
        <f>+'Start here (select langage)'!G2</f>
        <v xml:space="preserve">English </v>
      </c>
      <c r="H2" s="98"/>
      <c r="I2" s="77"/>
      <c r="J2" s="77"/>
      <c r="K2" s="98"/>
      <c r="L2" s="98"/>
      <c r="M2" s="98"/>
      <c r="N2" s="98"/>
      <c r="O2" s="98"/>
      <c r="P2" s="64"/>
    </row>
    <row r="3" spans="1:71" ht="22.5" x14ac:dyDescent="0.45">
      <c r="A3" s="98"/>
      <c r="B3" s="78" t="str">
        <f>+HLOOKUP(InputLanguage,LookupList,2,FALSE)</f>
        <v>Nordic Ecolabelling of cleaning services, Gen. 4</v>
      </c>
      <c r="C3" s="79"/>
      <c r="D3" s="79"/>
      <c r="E3" s="79"/>
      <c r="F3" s="79"/>
      <c r="G3" s="79"/>
      <c r="H3" s="89"/>
      <c r="I3" s="76"/>
      <c r="J3" s="76"/>
      <c r="K3" s="89"/>
      <c r="L3" s="89"/>
      <c r="M3" s="89"/>
      <c r="N3" s="89"/>
      <c r="O3" s="89"/>
      <c r="P3" s="64"/>
    </row>
    <row r="4" spans="1:71" ht="24" customHeight="1" x14ac:dyDescent="0.25">
      <c r="A4" s="98"/>
      <c r="B4" s="230" t="str">
        <f>+HLOOKUP(InputLanguage,LookupList,3,FALSE)</f>
        <v>- Documentation related to chemical consumption</v>
      </c>
      <c r="C4" s="89"/>
      <c r="D4" s="89"/>
      <c r="E4" s="89"/>
      <c r="F4" s="89"/>
      <c r="G4" s="79"/>
      <c r="H4" s="89"/>
      <c r="I4" s="76"/>
      <c r="J4" s="76"/>
      <c r="K4" s="89"/>
      <c r="L4" s="89"/>
      <c r="M4" s="89"/>
      <c r="N4" s="89"/>
      <c r="O4" s="89"/>
      <c r="P4" s="64"/>
    </row>
    <row r="5" spans="1:71" ht="43.5" x14ac:dyDescent="0.35">
      <c r="A5" s="98"/>
      <c r="B5" s="217" t="str">
        <f>+HLOOKUP(InputLanguage,LookupList,4,FALSE)</f>
        <v>Please fill in data in the light blue fields for documentation and calculation for chemicals</v>
      </c>
      <c r="C5" s="89"/>
      <c r="D5" s="89"/>
      <c r="E5" s="89"/>
      <c r="F5" s="89"/>
      <c r="G5" s="89"/>
      <c r="H5" s="79"/>
      <c r="I5" s="79"/>
      <c r="J5" s="79"/>
      <c r="K5" s="89"/>
      <c r="L5" s="89"/>
      <c r="M5" s="89"/>
      <c r="N5" s="89"/>
      <c r="O5" s="89"/>
      <c r="P5" s="64"/>
    </row>
    <row r="6" spans="1:71" ht="96.75" customHeight="1" x14ac:dyDescent="0.25">
      <c r="A6" s="215"/>
      <c r="B6" s="219" t="str">
        <f>+HLOOKUP(InputLanguage,LookupList,234,FALSE)</f>
        <v>If the chemicals are powders, please state the amount in kilograms. If they are liquids, state the amount in litres. The calculation sheet will take the conversion into account in the calculations.</v>
      </c>
      <c r="C6" s="89"/>
      <c r="D6" s="89"/>
      <c r="E6" s="89"/>
      <c r="F6" s="89"/>
      <c r="G6" s="89"/>
      <c r="H6" s="118"/>
      <c r="I6" s="119"/>
      <c r="J6" s="91"/>
      <c r="K6" s="89"/>
      <c r="L6" s="89"/>
      <c r="M6" s="89"/>
      <c r="N6" s="89"/>
      <c r="O6" s="89"/>
      <c r="P6" s="64"/>
    </row>
    <row r="7" spans="1:71" ht="14.5" x14ac:dyDescent="0.35">
      <c r="A7" s="98"/>
      <c r="B7" s="205"/>
      <c r="C7" s="89"/>
      <c r="D7" s="89"/>
      <c r="E7" s="89"/>
      <c r="F7" s="89"/>
      <c r="G7" s="89"/>
      <c r="H7" s="118"/>
      <c r="I7" s="119"/>
      <c r="J7" s="91"/>
      <c r="K7" s="89"/>
      <c r="L7" s="89"/>
      <c r="M7" s="89"/>
      <c r="N7" s="89"/>
      <c r="O7" s="89"/>
      <c r="P7" s="64"/>
    </row>
    <row r="8" spans="1:71" ht="12.5" x14ac:dyDescent="0.25">
      <c r="A8" s="98"/>
      <c r="B8" s="79"/>
      <c r="C8" s="89"/>
      <c r="D8" s="89"/>
      <c r="E8" s="89"/>
      <c r="F8" s="89"/>
      <c r="G8" s="89"/>
      <c r="H8" s="118"/>
      <c r="I8" s="119"/>
      <c r="J8" s="91"/>
      <c r="K8" s="89"/>
      <c r="L8" s="89"/>
      <c r="M8" s="89"/>
      <c r="N8" s="89"/>
      <c r="O8" s="89"/>
      <c r="P8" s="64"/>
    </row>
    <row r="9" spans="1:71" ht="12.5" x14ac:dyDescent="0.25">
      <c r="A9" s="98"/>
      <c r="B9" s="79"/>
      <c r="C9" s="79" t="str">
        <f>+HLOOKUP(InputLanguage,LookupList,24,FALSE)&amp;":"</f>
        <v>Responsible for purchasing of chemicals:</v>
      </c>
      <c r="D9" s="79"/>
      <c r="E9" s="89"/>
      <c r="F9" s="89"/>
      <c r="G9" s="89"/>
      <c r="H9" s="206"/>
      <c r="I9" s="207"/>
      <c r="J9" s="159"/>
      <c r="K9" s="89"/>
      <c r="L9" s="89"/>
      <c r="M9" s="89"/>
      <c r="N9" s="89"/>
      <c r="O9" s="89"/>
      <c r="P9" s="64"/>
    </row>
    <row r="10" spans="1:71" ht="14" x14ac:dyDescent="0.3">
      <c r="A10" s="98"/>
      <c r="B10" s="111"/>
      <c r="C10" s="86" t="str">
        <f>+HLOOKUP(InputLanguage,LookupList,25,FALSE)&amp;":"</f>
        <v>Name:</v>
      </c>
      <c r="D10" s="19"/>
      <c r="E10" s="89"/>
      <c r="F10" s="216" t="s">
        <v>11</v>
      </c>
      <c r="G10" s="216" t="s">
        <v>12</v>
      </c>
      <c r="H10" s="216" t="s">
        <v>13</v>
      </c>
      <c r="I10" s="216" t="s">
        <v>14</v>
      </c>
      <c r="J10" s="160"/>
      <c r="K10" s="89"/>
      <c r="L10" s="89"/>
      <c r="M10" s="89"/>
      <c r="N10" s="89"/>
      <c r="O10" s="89"/>
      <c r="P10" s="64"/>
    </row>
    <row r="11" spans="1:71" ht="18.75" customHeight="1" x14ac:dyDescent="0.3">
      <c r="A11" s="98"/>
      <c r="B11" s="79"/>
      <c r="C11" s="86" t="str">
        <f>+HLOOKUP(InputLanguage,LookupList,26,FALSE)&amp;":"</f>
        <v>Job title:</v>
      </c>
      <c r="D11" s="19"/>
      <c r="E11" s="89"/>
      <c r="F11" s="216" t="s">
        <v>15</v>
      </c>
      <c r="G11" s="216">
        <v>1</v>
      </c>
      <c r="H11" s="216">
        <v>1000</v>
      </c>
      <c r="I11" s="216">
        <v>1000000</v>
      </c>
      <c r="J11" s="161"/>
      <c r="K11" s="89"/>
      <c r="L11" s="89"/>
      <c r="M11" s="89"/>
      <c r="N11" s="89"/>
      <c r="O11" s="89"/>
      <c r="P11" s="64"/>
    </row>
    <row r="12" spans="1:71" ht="18.75" customHeight="1" x14ac:dyDescent="0.3">
      <c r="A12" s="98"/>
      <c r="B12" s="79"/>
      <c r="C12" s="86" t="str">
        <f>+HLOOKUP(InputLanguage,LookupList,27,FALSE)&amp;":"</f>
        <v>Phone, direct:</v>
      </c>
      <c r="D12" s="20"/>
      <c r="E12" s="89"/>
      <c r="F12" s="216" t="s">
        <v>16</v>
      </c>
      <c r="G12" s="216">
        <v>1E-3</v>
      </c>
      <c r="H12" s="216">
        <v>1</v>
      </c>
      <c r="I12" s="216">
        <v>1000</v>
      </c>
      <c r="J12" s="161"/>
      <c r="K12" s="89"/>
      <c r="L12" s="89"/>
      <c r="M12" s="89"/>
      <c r="N12" s="89"/>
      <c r="O12" s="89"/>
      <c r="P12" s="64"/>
    </row>
    <row r="13" spans="1:71" ht="18.75" customHeight="1" x14ac:dyDescent="0.3">
      <c r="A13" s="98"/>
      <c r="B13" s="79"/>
      <c r="C13" s="86" t="str">
        <f>+HLOOKUP(InputLanguage,LookupList,28,FALSE)&amp;":"</f>
        <v>E-mail:</v>
      </c>
      <c r="D13" s="21"/>
      <c r="E13" s="89"/>
      <c r="F13" s="216" t="s">
        <v>17</v>
      </c>
      <c r="G13" s="216">
        <v>9.9999999999999995E-7</v>
      </c>
      <c r="H13" s="216">
        <v>1E-3</v>
      </c>
      <c r="I13" s="216">
        <v>1</v>
      </c>
      <c r="J13" s="161"/>
      <c r="K13" s="89"/>
      <c r="L13" s="89"/>
      <c r="M13" s="89"/>
      <c r="N13" s="89"/>
      <c r="O13" s="89"/>
      <c r="P13" s="64"/>
    </row>
    <row r="14" spans="1:71" ht="18.75" customHeight="1" x14ac:dyDescent="0.25">
      <c r="A14" s="98"/>
      <c r="B14" s="79"/>
      <c r="C14" s="79"/>
      <c r="D14" s="79"/>
      <c r="E14" s="89"/>
      <c r="F14" s="15"/>
      <c r="G14" s="91"/>
      <c r="H14" s="91"/>
      <c r="I14" s="76"/>
      <c r="J14" s="161"/>
      <c r="K14" s="89"/>
      <c r="L14" s="89"/>
      <c r="M14" s="89"/>
      <c r="N14" s="89"/>
      <c r="O14" s="89"/>
      <c r="P14" s="64"/>
    </row>
    <row r="15" spans="1:71" ht="25" x14ac:dyDescent="0.5">
      <c r="A15" s="98"/>
      <c r="B15" s="112" t="str">
        <f>+HLOOKUP(InputLanguage,LookupList,8,FALSE)</f>
        <v>Chemicals for cleaning and internal laundering</v>
      </c>
      <c r="C15" s="89"/>
      <c r="D15" s="89"/>
      <c r="E15" s="89"/>
      <c r="F15" s="76"/>
      <c r="G15" s="91"/>
      <c r="H15" s="114"/>
      <c r="I15" s="76"/>
      <c r="J15" s="161"/>
      <c r="K15" s="89"/>
      <c r="L15" s="115" t="str">
        <f>+HLOOKUP(InputLanguage,LookupList,18,FALSE)</f>
        <v>Nordic Ecolabelling, Internal evaluation</v>
      </c>
      <c r="M15" s="89"/>
      <c r="N15" s="89"/>
      <c r="O15" s="89"/>
      <c r="P15" s="64"/>
      <c r="R15" s="199"/>
      <c r="S15" s="199"/>
      <c r="T15" s="199"/>
      <c r="U15" s="199"/>
    </row>
    <row r="16" spans="1:71" ht="39" x14ac:dyDescent="0.3">
      <c r="A16" s="98"/>
      <c r="B16" s="113" t="str">
        <f>+HLOOKUP(InputLanguage,LookupList,12,FALSE)</f>
        <v>Chemical supplier</v>
      </c>
      <c r="C16" s="113" t="str">
        <f>+HLOOKUP(InputLanguage,LookupList,13,FALSE)</f>
        <v>Tradename (product to used in the future)</v>
      </c>
      <c r="D16" s="113" t="str">
        <f>+HLOOKUP(InputLanguage,LookupList,14,FALSE)</f>
        <v>Substitution for (if any) …</v>
      </c>
      <c r="E16" s="113" t="str">
        <f>+HLOOKUP(InputLanguage,LookupList,15,FALSE)</f>
        <v>Function</v>
      </c>
      <c r="F16" s="113" t="s">
        <v>18</v>
      </c>
      <c r="G16" s="113" t="str">
        <f>+HLOOKUP(InputLanguage,LookupList,16,FALSE)</f>
        <v>Insert link to safety data sheet (if product is not ecolabelled)</v>
      </c>
      <c r="H16" s="113" t="str">
        <f>+HLOOKUP(InputLanguage,LookupList,17,FALSE)</f>
        <v>Link to declaration from chemical supplier (if relevant and not ecolabelled)</v>
      </c>
      <c r="I16" s="116" t="str">
        <f>+HLOOKUP(InputLanguage,LookupList,29,FALSE)</f>
        <v>Purchase volume for the period (litres or kg)</v>
      </c>
      <c r="J16" s="116" t="str">
        <f>+HLOOKUP(InputLanguage,LookupList,30,FALSE)</f>
        <v>Ecolabel and licence number (leave blank if not)</v>
      </c>
      <c r="K16" s="116" t="str">
        <f>+HLOOKUP(InputLanguage,LookupList,222,FALSE)</f>
        <v>State if the product is a spray product</v>
      </c>
      <c r="L16" s="117" t="str">
        <f>+HLOOKUP(InputLanguage,LookupList,19,FALSE)</f>
        <v>SDS</v>
      </c>
      <c r="M16" s="117" t="str">
        <f>+HLOOKUP(InputLanguage,LookupList,22,FALSE)</f>
        <v>Appendix 4 from supplier or on list</v>
      </c>
      <c r="N16" s="117" t="str">
        <f>+HLOOKUP(InputLanguage,LookupList,20,FALSE)</f>
        <v>Ecolabelled (mark with "x")</v>
      </c>
      <c r="O16" s="117" t="str">
        <f>+HLOOKUP(InputLanguage,LookupList,21,FALSE)</f>
        <v>Comment</v>
      </c>
      <c r="P16" s="117" t="str">
        <f>+HLOOKUP(InputLanguage,LookupList,31,FALSE)</f>
        <v>Internal reference number</v>
      </c>
      <c r="R16" s="199"/>
      <c r="S16" s="199"/>
      <c r="T16" s="199"/>
      <c r="U16" s="199"/>
      <c r="BS16" s="1"/>
    </row>
    <row r="17" spans="1:71" ht="12.5" x14ac:dyDescent="0.25">
      <c r="A17" s="1"/>
      <c r="B17" s="8"/>
      <c r="C17" s="8"/>
      <c r="D17" s="8"/>
      <c r="E17" s="8"/>
      <c r="F17" s="8"/>
      <c r="G17" s="8"/>
      <c r="H17" s="8"/>
      <c r="I17" s="8"/>
      <c r="J17" s="23"/>
      <c r="K17" s="23"/>
      <c r="L17" s="38"/>
      <c r="M17" s="38"/>
      <c r="N17" s="38"/>
      <c r="O17" s="38"/>
      <c r="P17" s="38"/>
      <c r="R17" s="199"/>
      <c r="S17" s="3"/>
      <c r="T17" s="199"/>
      <c r="U17" s="199"/>
      <c r="BS17" s="1"/>
    </row>
    <row r="18" spans="1:71" ht="12.5" x14ac:dyDescent="0.25">
      <c r="A18" s="1"/>
      <c r="B18" s="8"/>
      <c r="C18" s="8"/>
      <c r="D18" s="8"/>
      <c r="E18" s="8"/>
      <c r="F18" s="8"/>
      <c r="G18" s="8"/>
      <c r="H18" s="8"/>
      <c r="I18" s="8"/>
      <c r="J18" s="23"/>
      <c r="K18" s="231"/>
      <c r="L18" s="38"/>
      <c r="M18" s="38"/>
      <c r="N18" s="38"/>
      <c r="O18" s="38"/>
      <c r="P18" s="38"/>
      <c r="R18" s="199"/>
      <c r="S18" s="3"/>
      <c r="T18" s="199"/>
      <c r="U18" s="199"/>
      <c r="BS18" s="1"/>
    </row>
    <row r="19" spans="1:71" ht="12.5" x14ac:dyDescent="0.25">
      <c r="A19" s="1"/>
      <c r="B19" s="8"/>
      <c r="C19" s="8"/>
      <c r="D19" s="8"/>
      <c r="E19" s="8"/>
      <c r="F19" s="8"/>
      <c r="G19" s="8"/>
      <c r="H19" s="8"/>
      <c r="I19" s="8"/>
      <c r="J19" s="23"/>
      <c r="K19" s="23"/>
      <c r="L19" s="38"/>
      <c r="M19" s="38"/>
      <c r="N19" s="38"/>
      <c r="O19" s="38"/>
      <c r="P19" s="38"/>
      <c r="R19" s="199"/>
      <c r="S19" s="3"/>
      <c r="T19" s="199"/>
      <c r="U19" s="199"/>
      <c r="BS19" s="1"/>
    </row>
    <row r="20" spans="1:71" ht="12.5" x14ac:dyDescent="0.25">
      <c r="A20" s="1"/>
      <c r="B20" s="8"/>
      <c r="C20" s="8"/>
      <c r="D20" s="8"/>
      <c r="E20" s="8"/>
      <c r="F20" s="8"/>
      <c r="G20" s="8"/>
      <c r="H20" s="8"/>
      <c r="I20" s="8"/>
      <c r="J20" s="23"/>
      <c r="K20" s="23"/>
      <c r="L20" s="38"/>
      <c r="M20" s="38"/>
      <c r="N20" s="38"/>
      <c r="O20" s="38"/>
      <c r="P20" s="38"/>
      <c r="R20" s="199"/>
      <c r="S20" s="3"/>
      <c r="T20" s="199"/>
      <c r="U20" s="199"/>
      <c r="BS20" s="1"/>
    </row>
    <row r="21" spans="1:71" ht="12.5" x14ac:dyDescent="0.25">
      <c r="A21" s="1"/>
      <c r="B21" s="8"/>
      <c r="C21" s="8"/>
      <c r="D21" s="8"/>
      <c r="E21" s="8"/>
      <c r="F21" s="8"/>
      <c r="G21" s="8"/>
      <c r="H21" s="8"/>
      <c r="I21" s="8"/>
      <c r="J21" s="23"/>
      <c r="K21" s="23"/>
      <c r="L21" s="38"/>
      <c r="M21" s="38"/>
      <c r="N21" s="38"/>
      <c r="O21" s="38"/>
      <c r="P21" s="38"/>
      <c r="R21" s="199"/>
      <c r="S21" s="3"/>
      <c r="T21" s="199"/>
      <c r="U21" s="199"/>
      <c r="BS21" s="1"/>
    </row>
    <row r="22" spans="1:71" ht="12.5" x14ac:dyDescent="0.25">
      <c r="A22" s="1"/>
      <c r="B22" s="8"/>
      <c r="C22" s="8"/>
      <c r="D22" s="8"/>
      <c r="E22" s="8"/>
      <c r="F22" s="8"/>
      <c r="G22" s="8"/>
      <c r="H22" s="8"/>
      <c r="I22" s="8"/>
      <c r="J22" s="23"/>
      <c r="K22" s="23"/>
      <c r="L22" s="38"/>
      <c r="M22" s="38"/>
      <c r="N22" s="38"/>
      <c r="O22" s="38"/>
      <c r="P22" s="38"/>
      <c r="R22" s="199"/>
      <c r="S22" s="3"/>
      <c r="T22" s="199"/>
      <c r="U22" s="199"/>
      <c r="BS22" s="1"/>
    </row>
    <row r="23" spans="1:71" ht="12.5" x14ac:dyDescent="0.25">
      <c r="A23" s="1"/>
      <c r="B23" s="8"/>
      <c r="C23" s="8"/>
      <c r="D23" s="8"/>
      <c r="E23" s="8"/>
      <c r="F23" s="8"/>
      <c r="G23" s="8"/>
      <c r="H23" s="8"/>
      <c r="I23" s="8"/>
      <c r="J23" s="23"/>
      <c r="K23" s="23"/>
      <c r="L23" s="38"/>
      <c r="M23" s="38"/>
      <c r="N23" s="38"/>
      <c r="O23" s="38"/>
      <c r="P23" s="38"/>
      <c r="R23" s="199"/>
      <c r="S23" s="3"/>
      <c r="T23" s="199"/>
      <c r="U23" s="199"/>
      <c r="BS23" s="1"/>
    </row>
    <row r="24" spans="1:71" ht="12.5" x14ac:dyDescent="0.25">
      <c r="A24" s="1"/>
      <c r="B24" s="8"/>
      <c r="C24" s="8"/>
      <c r="D24" s="8"/>
      <c r="E24" s="8"/>
      <c r="F24" s="8"/>
      <c r="G24" s="8"/>
      <c r="H24" s="8"/>
      <c r="I24" s="8"/>
      <c r="J24" s="23"/>
      <c r="K24" s="23"/>
      <c r="L24" s="38"/>
      <c r="M24" s="38"/>
      <c r="N24" s="38"/>
      <c r="O24" s="38"/>
      <c r="P24" s="38"/>
      <c r="R24" s="199"/>
      <c r="S24" s="3"/>
      <c r="T24" s="199"/>
      <c r="U24" s="199"/>
      <c r="BS24" s="1"/>
    </row>
    <row r="25" spans="1:71" ht="12.5" x14ac:dyDescent="0.25">
      <c r="A25" s="1"/>
      <c r="B25" s="8"/>
      <c r="C25" s="8"/>
      <c r="D25" s="8"/>
      <c r="E25" s="8"/>
      <c r="F25" s="8"/>
      <c r="G25" s="8"/>
      <c r="H25" s="8"/>
      <c r="I25" s="8"/>
      <c r="J25" s="23"/>
      <c r="K25" s="23"/>
      <c r="L25" s="38"/>
      <c r="M25" s="38"/>
      <c r="N25" s="38"/>
      <c r="O25" s="38"/>
      <c r="P25" s="38"/>
      <c r="R25" s="199"/>
      <c r="S25" s="3"/>
      <c r="T25" s="199"/>
      <c r="U25" s="199"/>
      <c r="BS25" s="1"/>
    </row>
    <row r="26" spans="1:71" ht="12.5" x14ac:dyDescent="0.25">
      <c r="A26" s="1"/>
      <c r="B26" s="8"/>
      <c r="C26" s="8"/>
      <c r="D26" s="8"/>
      <c r="E26" s="8"/>
      <c r="F26" s="8"/>
      <c r="G26" s="8"/>
      <c r="H26" s="8"/>
      <c r="I26" s="8"/>
      <c r="J26" s="23"/>
      <c r="K26" s="23"/>
      <c r="L26" s="38"/>
      <c r="M26" s="38"/>
      <c r="N26" s="38"/>
      <c r="O26" s="38"/>
      <c r="P26" s="38"/>
      <c r="R26" s="199"/>
      <c r="S26" s="3"/>
      <c r="T26" s="199"/>
      <c r="U26" s="199"/>
      <c r="BS26" s="1"/>
    </row>
    <row r="27" spans="1:71" ht="12.5" x14ac:dyDescent="0.25">
      <c r="A27" s="1"/>
      <c r="B27" s="8"/>
      <c r="C27" s="8"/>
      <c r="D27" s="8"/>
      <c r="E27" s="8"/>
      <c r="F27" s="8"/>
      <c r="G27" s="8"/>
      <c r="H27" s="8"/>
      <c r="I27" s="8"/>
      <c r="J27" s="23"/>
      <c r="K27" s="23"/>
      <c r="L27" s="38"/>
      <c r="M27" s="38"/>
      <c r="N27" s="38"/>
      <c r="O27" s="38"/>
      <c r="P27" s="38"/>
      <c r="R27" s="199"/>
      <c r="S27" s="3"/>
      <c r="T27" s="199"/>
      <c r="U27" s="199"/>
      <c r="BS27" s="1"/>
    </row>
    <row r="28" spans="1:71" ht="12.5" outlineLevel="1" x14ac:dyDescent="0.25">
      <c r="A28" s="1"/>
      <c r="B28" s="8"/>
      <c r="C28" s="8"/>
      <c r="D28" s="8"/>
      <c r="E28" s="8"/>
      <c r="F28" s="8"/>
      <c r="G28" s="8"/>
      <c r="H28" s="8"/>
      <c r="I28" s="8"/>
      <c r="J28" s="23"/>
      <c r="K28" s="23"/>
      <c r="L28" s="38"/>
      <c r="M28" s="38"/>
      <c r="N28" s="38"/>
      <c r="O28" s="38"/>
      <c r="P28" s="38"/>
      <c r="R28" s="199"/>
      <c r="S28" s="3"/>
      <c r="T28" s="199"/>
      <c r="U28" s="199"/>
      <c r="BS28" s="1"/>
    </row>
    <row r="29" spans="1:71" ht="12.5" outlineLevel="1" x14ac:dyDescent="0.25">
      <c r="A29" s="1"/>
      <c r="B29" s="8"/>
      <c r="C29" s="8"/>
      <c r="D29" s="8"/>
      <c r="E29" s="8"/>
      <c r="F29" s="8"/>
      <c r="G29" s="8"/>
      <c r="H29" s="8"/>
      <c r="I29" s="8"/>
      <c r="J29" s="23"/>
      <c r="K29" s="23"/>
      <c r="L29" s="38"/>
      <c r="M29" s="38"/>
      <c r="N29" s="38"/>
      <c r="O29" s="38"/>
      <c r="P29" s="38"/>
      <c r="R29" s="199"/>
      <c r="S29" s="3"/>
      <c r="T29" s="199"/>
      <c r="U29" s="199"/>
      <c r="BS29" s="1"/>
    </row>
    <row r="30" spans="1:71" ht="12.5" outlineLevel="1" x14ac:dyDescent="0.25">
      <c r="A30" s="1"/>
      <c r="B30" s="8"/>
      <c r="C30" s="8"/>
      <c r="D30" s="8"/>
      <c r="E30" s="8"/>
      <c r="F30" s="8"/>
      <c r="G30" s="8"/>
      <c r="H30" s="8"/>
      <c r="I30" s="8"/>
      <c r="J30" s="23"/>
      <c r="K30" s="23"/>
      <c r="L30" s="38"/>
      <c r="M30" s="38"/>
      <c r="N30" s="38"/>
      <c r="O30" s="38"/>
      <c r="P30" s="38"/>
      <c r="R30" s="199"/>
      <c r="S30" s="3"/>
      <c r="T30" s="199"/>
      <c r="U30" s="199"/>
      <c r="BS30" s="1"/>
    </row>
    <row r="31" spans="1:71" ht="12.5" outlineLevel="1" x14ac:dyDescent="0.25">
      <c r="A31" s="1"/>
      <c r="B31" s="8"/>
      <c r="C31" s="8"/>
      <c r="D31" s="8"/>
      <c r="E31" s="8"/>
      <c r="F31" s="8"/>
      <c r="G31" s="8"/>
      <c r="H31" s="8"/>
      <c r="I31" s="8"/>
      <c r="J31" s="23"/>
      <c r="K31" s="23"/>
      <c r="L31" s="38"/>
      <c r="M31" s="38"/>
      <c r="N31" s="38"/>
      <c r="O31" s="38"/>
      <c r="P31" s="38"/>
      <c r="R31" s="199"/>
      <c r="S31" s="3"/>
      <c r="T31" s="199"/>
      <c r="U31" s="199"/>
      <c r="BS31" s="1"/>
    </row>
    <row r="32" spans="1:71" ht="12.5" outlineLevel="1" x14ac:dyDescent="0.25">
      <c r="A32" s="1"/>
      <c r="B32" s="8"/>
      <c r="C32" s="8"/>
      <c r="D32" s="8"/>
      <c r="E32" s="8"/>
      <c r="F32" s="8"/>
      <c r="G32" s="8"/>
      <c r="H32" s="8"/>
      <c r="I32" s="8"/>
      <c r="J32" s="23"/>
      <c r="K32" s="23"/>
      <c r="L32" s="38"/>
      <c r="M32" s="38"/>
      <c r="N32" s="38"/>
      <c r="O32" s="38"/>
      <c r="P32" s="38"/>
      <c r="R32" s="199"/>
      <c r="S32" s="3"/>
      <c r="T32" s="199"/>
      <c r="U32" s="199"/>
      <c r="BS32" s="1"/>
    </row>
    <row r="33" spans="1:71" ht="12.5" outlineLevel="1" x14ac:dyDescent="0.25">
      <c r="A33" s="1"/>
      <c r="B33" s="8"/>
      <c r="C33" s="8"/>
      <c r="D33" s="8"/>
      <c r="E33" s="8"/>
      <c r="F33" s="8"/>
      <c r="G33" s="8"/>
      <c r="H33" s="8"/>
      <c r="I33" s="8"/>
      <c r="J33" s="23"/>
      <c r="K33" s="23"/>
      <c r="L33" s="38"/>
      <c r="M33" s="38"/>
      <c r="N33" s="38"/>
      <c r="O33" s="38"/>
      <c r="P33" s="38"/>
      <c r="R33" s="199"/>
      <c r="S33" s="3"/>
      <c r="T33" s="199"/>
      <c r="U33" s="199"/>
      <c r="BS33" s="1"/>
    </row>
    <row r="34" spans="1:71" ht="12.5" outlineLevel="1" x14ac:dyDescent="0.25">
      <c r="A34" s="1"/>
      <c r="B34" s="8"/>
      <c r="C34" s="8"/>
      <c r="D34" s="8"/>
      <c r="E34" s="8"/>
      <c r="F34" s="8"/>
      <c r="G34" s="8"/>
      <c r="H34" s="8"/>
      <c r="I34" s="8"/>
      <c r="J34" s="23"/>
      <c r="K34" s="23"/>
      <c r="L34" s="38"/>
      <c r="M34" s="38"/>
      <c r="N34" s="38"/>
      <c r="O34" s="38"/>
      <c r="P34" s="38"/>
      <c r="R34" s="199"/>
      <c r="S34" s="3"/>
      <c r="T34" s="199"/>
      <c r="U34" s="199"/>
      <c r="BS34" s="1"/>
    </row>
    <row r="35" spans="1:71" ht="12.5" outlineLevel="1" x14ac:dyDescent="0.25">
      <c r="A35" s="1"/>
      <c r="B35" s="8"/>
      <c r="C35" s="8"/>
      <c r="D35" s="8"/>
      <c r="E35" s="8"/>
      <c r="F35" s="8"/>
      <c r="G35" s="8"/>
      <c r="H35" s="8"/>
      <c r="I35" s="8"/>
      <c r="J35" s="23"/>
      <c r="K35" s="23"/>
      <c r="L35" s="38"/>
      <c r="M35" s="38"/>
      <c r="N35" s="38"/>
      <c r="O35" s="38"/>
      <c r="P35" s="38"/>
      <c r="R35" s="199"/>
      <c r="S35" s="3"/>
      <c r="T35" s="199"/>
      <c r="U35" s="199"/>
      <c r="BS35" s="1"/>
    </row>
    <row r="36" spans="1:71" ht="12.5" outlineLevel="1" x14ac:dyDescent="0.25">
      <c r="A36" s="1"/>
      <c r="B36" s="8"/>
      <c r="C36" s="8"/>
      <c r="D36" s="8"/>
      <c r="E36" s="8"/>
      <c r="F36" s="8"/>
      <c r="G36" s="8"/>
      <c r="H36" s="8"/>
      <c r="I36" s="8"/>
      <c r="J36" s="23"/>
      <c r="K36" s="23"/>
      <c r="L36" s="38"/>
      <c r="M36" s="38"/>
      <c r="N36" s="38"/>
      <c r="O36" s="38"/>
      <c r="P36" s="38"/>
      <c r="R36" s="199"/>
      <c r="S36" s="3"/>
      <c r="T36" s="199"/>
      <c r="U36" s="199"/>
      <c r="BS36" s="1"/>
    </row>
    <row r="37" spans="1:71" ht="12.5" outlineLevel="1" x14ac:dyDescent="0.25">
      <c r="A37" s="1"/>
      <c r="B37" s="8"/>
      <c r="C37" s="8"/>
      <c r="D37" s="8"/>
      <c r="E37" s="8"/>
      <c r="F37" s="8"/>
      <c r="G37" s="8"/>
      <c r="H37" s="8"/>
      <c r="I37" s="8"/>
      <c r="J37" s="23"/>
      <c r="K37" s="23"/>
      <c r="L37" s="38"/>
      <c r="M37" s="38"/>
      <c r="N37" s="38"/>
      <c r="O37" s="38"/>
      <c r="P37" s="38"/>
      <c r="R37" s="199"/>
      <c r="S37" s="3"/>
      <c r="T37" s="199"/>
      <c r="U37" s="199"/>
      <c r="BS37" s="1"/>
    </row>
    <row r="38" spans="1:71" ht="12.5" outlineLevel="1" x14ac:dyDescent="0.25">
      <c r="A38" s="1"/>
      <c r="B38" s="8"/>
      <c r="C38" s="8"/>
      <c r="D38" s="8"/>
      <c r="E38" s="8"/>
      <c r="F38" s="8"/>
      <c r="G38" s="8"/>
      <c r="H38" s="8"/>
      <c r="I38" s="8"/>
      <c r="J38" s="23"/>
      <c r="K38" s="23"/>
      <c r="L38" s="38"/>
      <c r="M38" s="38"/>
      <c r="N38" s="38"/>
      <c r="O38" s="38"/>
      <c r="P38" s="38"/>
      <c r="R38" s="199"/>
      <c r="S38" s="3"/>
      <c r="T38" s="199"/>
      <c r="U38" s="199"/>
      <c r="BS38" s="1"/>
    </row>
    <row r="39" spans="1:71" ht="12.5" outlineLevel="1" x14ac:dyDescent="0.25">
      <c r="A39" s="1"/>
      <c r="B39" s="8"/>
      <c r="C39" s="8"/>
      <c r="D39" s="8"/>
      <c r="E39" s="8"/>
      <c r="F39" s="8"/>
      <c r="G39" s="8"/>
      <c r="H39" s="8"/>
      <c r="I39" s="8"/>
      <c r="J39" s="23"/>
      <c r="K39" s="23"/>
      <c r="L39" s="38"/>
      <c r="M39" s="38"/>
      <c r="N39" s="38"/>
      <c r="O39" s="38"/>
      <c r="P39" s="38"/>
      <c r="R39" s="199"/>
      <c r="S39" s="3"/>
      <c r="T39" s="199"/>
      <c r="U39" s="199"/>
      <c r="BS39" s="1"/>
    </row>
    <row r="40" spans="1:71" ht="12.5" outlineLevel="1" x14ac:dyDescent="0.25">
      <c r="A40" s="1"/>
      <c r="B40" s="8"/>
      <c r="C40" s="8"/>
      <c r="D40" s="8"/>
      <c r="E40" s="8"/>
      <c r="F40" s="8"/>
      <c r="G40" s="8"/>
      <c r="H40" s="8"/>
      <c r="I40" s="8"/>
      <c r="J40" s="23"/>
      <c r="K40" s="23"/>
      <c r="L40" s="38"/>
      <c r="M40" s="38"/>
      <c r="N40" s="38"/>
      <c r="O40" s="38"/>
      <c r="P40" s="38"/>
      <c r="R40" s="199"/>
      <c r="S40" s="3"/>
      <c r="T40" s="199"/>
      <c r="U40" s="199"/>
      <c r="BS40" s="1"/>
    </row>
    <row r="41" spans="1:71" ht="12.5" outlineLevel="1" x14ac:dyDescent="0.25">
      <c r="A41" s="1"/>
      <c r="B41" s="8"/>
      <c r="C41" s="8"/>
      <c r="D41" s="8"/>
      <c r="E41" s="8"/>
      <c r="F41" s="8"/>
      <c r="G41" s="8"/>
      <c r="H41" s="8"/>
      <c r="I41" s="8"/>
      <c r="J41" s="23"/>
      <c r="K41" s="23"/>
      <c r="L41" s="38"/>
      <c r="M41" s="38"/>
      <c r="N41" s="38"/>
      <c r="O41" s="38"/>
      <c r="P41" s="38"/>
      <c r="R41" s="199"/>
      <c r="S41" s="3"/>
      <c r="T41" s="199"/>
      <c r="U41" s="199"/>
      <c r="BS41" s="1"/>
    </row>
    <row r="42" spans="1:71" ht="12.5" outlineLevel="1" x14ac:dyDescent="0.25">
      <c r="A42" s="1"/>
      <c r="B42" s="8"/>
      <c r="C42" s="8"/>
      <c r="D42" s="8"/>
      <c r="E42" s="8"/>
      <c r="F42" s="8"/>
      <c r="G42" s="8"/>
      <c r="H42" s="8"/>
      <c r="I42" s="8"/>
      <c r="J42" s="23"/>
      <c r="K42" s="23"/>
      <c r="L42" s="38"/>
      <c r="M42" s="38"/>
      <c r="N42" s="38"/>
      <c r="O42" s="38"/>
      <c r="P42" s="38"/>
      <c r="R42" s="199"/>
      <c r="S42" s="3"/>
      <c r="T42" s="199"/>
      <c r="U42" s="199"/>
      <c r="BS42" s="1"/>
    </row>
    <row r="43" spans="1:71" ht="12.5" outlineLevel="1" x14ac:dyDescent="0.25">
      <c r="A43" s="1"/>
      <c r="B43" s="8"/>
      <c r="C43" s="8"/>
      <c r="D43" s="8"/>
      <c r="E43" s="8"/>
      <c r="F43" s="8"/>
      <c r="G43" s="8"/>
      <c r="H43" s="8"/>
      <c r="I43" s="8"/>
      <c r="J43" s="23"/>
      <c r="K43" s="23"/>
      <c r="L43" s="38"/>
      <c r="M43" s="38"/>
      <c r="N43" s="38"/>
      <c r="O43" s="38"/>
      <c r="P43" s="38"/>
      <c r="R43" s="199"/>
      <c r="S43" s="3"/>
      <c r="T43" s="199"/>
      <c r="U43" s="199"/>
      <c r="BS43" s="1"/>
    </row>
    <row r="44" spans="1:71" ht="12.5" outlineLevel="1" x14ac:dyDescent="0.25">
      <c r="A44" s="1"/>
      <c r="B44" s="8"/>
      <c r="C44" s="8"/>
      <c r="D44" s="8"/>
      <c r="E44" s="8"/>
      <c r="F44" s="8"/>
      <c r="G44" s="8"/>
      <c r="H44" s="8"/>
      <c r="I44" s="8"/>
      <c r="J44" s="23"/>
      <c r="K44" s="23"/>
      <c r="L44" s="38"/>
      <c r="M44" s="38"/>
      <c r="N44" s="38"/>
      <c r="O44" s="38"/>
      <c r="P44" s="38"/>
      <c r="R44" s="199"/>
      <c r="S44" s="3"/>
      <c r="T44" s="199"/>
      <c r="U44" s="199"/>
      <c r="BS44" s="1"/>
    </row>
    <row r="45" spans="1:71" ht="12.5" outlineLevel="1" x14ac:dyDescent="0.25">
      <c r="A45" s="1"/>
      <c r="B45" s="8"/>
      <c r="C45" s="8"/>
      <c r="D45" s="8"/>
      <c r="E45" s="8"/>
      <c r="F45" s="8"/>
      <c r="G45" s="8"/>
      <c r="H45" s="8"/>
      <c r="I45" s="8"/>
      <c r="J45" s="23"/>
      <c r="K45" s="23"/>
      <c r="L45" s="38"/>
      <c r="M45" s="38"/>
      <c r="N45" s="38"/>
      <c r="O45" s="38"/>
      <c r="P45" s="38"/>
      <c r="R45" s="199"/>
      <c r="S45" s="3"/>
      <c r="T45" s="199"/>
      <c r="U45" s="199"/>
      <c r="BS45" s="1"/>
    </row>
    <row r="46" spans="1:71" ht="12.5" outlineLevel="1" x14ac:dyDescent="0.25">
      <c r="A46" s="1"/>
      <c r="B46" s="8"/>
      <c r="C46" s="8"/>
      <c r="D46" s="8"/>
      <c r="E46" s="8"/>
      <c r="F46" s="8"/>
      <c r="G46" s="8"/>
      <c r="H46" s="8"/>
      <c r="I46" s="8"/>
      <c r="J46" s="23"/>
      <c r="K46" s="23"/>
      <c r="L46" s="38"/>
      <c r="M46" s="38"/>
      <c r="N46" s="38"/>
      <c r="O46" s="38"/>
      <c r="P46" s="38"/>
      <c r="R46" s="199"/>
      <c r="S46" s="3"/>
      <c r="T46" s="199"/>
      <c r="U46" s="199"/>
      <c r="BS46" s="1"/>
    </row>
    <row r="47" spans="1:71" ht="12.5" outlineLevel="1" x14ac:dyDescent="0.25">
      <c r="A47" s="1"/>
      <c r="B47" s="8"/>
      <c r="C47" s="8"/>
      <c r="D47" s="8"/>
      <c r="E47" s="8"/>
      <c r="F47" s="8"/>
      <c r="G47" s="8"/>
      <c r="H47" s="8"/>
      <c r="I47" s="8"/>
      <c r="J47" s="23"/>
      <c r="K47" s="23"/>
      <c r="L47" s="38"/>
      <c r="M47" s="38"/>
      <c r="N47" s="38"/>
      <c r="O47" s="38"/>
      <c r="P47" s="38"/>
      <c r="R47" s="199"/>
      <c r="S47" s="3"/>
      <c r="T47" s="199"/>
      <c r="U47" s="199"/>
      <c r="BS47" s="1"/>
    </row>
    <row r="48" spans="1:71" ht="12.5" outlineLevel="1" x14ac:dyDescent="0.25">
      <c r="A48" s="1"/>
      <c r="B48" s="8"/>
      <c r="C48" s="8"/>
      <c r="D48" s="8"/>
      <c r="E48" s="8"/>
      <c r="F48" s="8"/>
      <c r="G48" s="8"/>
      <c r="H48" s="8"/>
      <c r="I48" s="8"/>
      <c r="J48" s="23"/>
      <c r="K48" s="23"/>
      <c r="L48" s="38"/>
      <c r="M48" s="38"/>
      <c r="N48" s="38"/>
      <c r="O48" s="38"/>
      <c r="P48" s="38"/>
      <c r="R48" s="199"/>
      <c r="S48" s="3"/>
      <c r="T48" s="199"/>
      <c r="U48" s="199"/>
      <c r="BS48" s="1"/>
    </row>
    <row r="49" spans="1:71" ht="12.5" outlineLevel="1" x14ac:dyDescent="0.25">
      <c r="A49" s="1"/>
      <c r="B49" s="8"/>
      <c r="C49" s="8"/>
      <c r="D49" s="8"/>
      <c r="E49" s="8"/>
      <c r="F49" s="8"/>
      <c r="G49" s="8"/>
      <c r="H49" s="8"/>
      <c r="I49" s="8"/>
      <c r="J49" s="23"/>
      <c r="K49" s="23"/>
      <c r="L49" s="38"/>
      <c r="M49" s="38"/>
      <c r="N49" s="38"/>
      <c r="O49" s="38"/>
      <c r="P49" s="38"/>
      <c r="R49" s="199"/>
      <c r="S49" s="3"/>
      <c r="T49" s="199"/>
      <c r="U49" s="199"/>
      <c r="BS49" s="1"/>
    </row>
    <row r="50" spans="1:71" ht="12.5" outlineLevel="1" x14ac:dyDescent="0.25">
      <c r="A50" s="1"/>
      <c r="B50" s="8"/>
      <c r="C50" s="8"/>
      <c r="D50" s="8"/>
      <c r="E50" s="8"/>
      <c r="F50" s="8"/>
      <c r="G50" s="8"/>
      <c r="H50" s="8"/>
      <c r="I50" s="8"/>
      <c r="J50" s="23"/>
      <c r="K50" s="23"/>
      <c r="L50" s="38"/>
      <c r="M50" s="38"/>
      <c r="N50" s="38"/>
      <c r="O50" s="38"/>
      <c r="P50" s="38"/>
      <c r="R50" s="199"/>
      <c r="S50" s="3"/>
      <c r="T50" s="199"/>
      <c r="U50" s="199"/>
      <c r="BS50" s="1"/>
    </row>
    <row r="51" spans="1:71" ht="12.5" outlineLevel="1" x14ac:dyDescent="0.25">
      <c r="A51" s="1"/>
      <c r="B51" s="8"/>
      <c r="C51" s="8"/>
      <c r="D51" s="8"/>
      <c r="E51" s="8"/>
      <c r="F51" s="8"/>
      <c r="G51" s="8"/>
      <c r="H51" s="8"/>
      <c r="I51" s="8"/>
      <c r="J51" s="23"/>
      <c r="K51" s="23"/>
      <c r="L51" s="38"/>
      <c r="M51" s="38"/>
      <c r="N51" s="38"/>
      <c r="O51" s="38"/>
      <c r="P51" s="38"/>
      <c r="R51" s="199"/>
      <c r="S51" s="3"/>
      <c r="T51" s="199"/>
      <c r="U51" s="199"/>
      <c r="BS51" s="1"/>
    </row>
    <row r="52" spans="1:71" ht="12.5" outlineLevel="1" x14ac:dyDescent="0.25">
      <c r="A52" s="1"/>
      <c r="B52" s="8"/>
      <c r="C52" s="8"/>
      <c r="D52" s="8"/>
      <c r="E52" s="8"/>
      <c r="F52" s="8"/>
      <c r="G52" s="8"/>
      <c r="H52" s="8"/>
      <c r="I52" s="8"/>
      <c r="J52" s="23"/>
      <c r="K52" s="23"/>
      <c r="L52" s="38"/>
      <c r="M52" s="38"/>
      <c r="N52" s="38"/>
      <c r="O52" s="38"/>
      <c r="P52" s="38"/>
      <c r="R52" s="199"/>
      <c r="S52" s="3"/>
      <c r="T52" s="199"/>
      <c r="U52" s="199"/>
      <c r="BS52" s="1"/>
    </row>
    <row r="53" spans="1:71" ht="12.5" outlineLevel="1" x14ac:dyDescent="0.25">
      <c r="A53" s="1"/>
      <c r="B53" s="8"/>
      <c r="C53" s="8"/>
      <c r="D53" s="8"/>
      <c r="E53" s="8"/>
      <c r="F53" s="8"/>
      <c r="G53" s="8"/>
      <c r="H53" s="8"/>
      <c r="I53" s="8"/>
      <c r="J53" s="23"/>
      <c r="K53" s="23"/>
      <c r="L53" s="38"/>
      <c r="M53" s="38"/>
      <c r="N53" s="38"/>
      <c r="O53" s="38"/>
      <c r="P53" s="38"/>
      <c r="R53" s="199"/>
      <c r="S53" s="3"/>
      <c r="T53" s="199"/>
      <c r="U53" s="199"/>
      <c r="BS53" s="1"/>
    </row>
    <row r="54" spans="1:71" ht="12.5" outlineLevel="1" x14ac:dyDescent="0.25">
      <c r="A54" s="1"/>
      <c r="B54" s="8"/>
      <c r="C54" s="8"/>
      <c r="D54" s="8"/>
      <c r="E54" s="8"/>
      <c r="F54" s="8"/>
      <c r="G54" s="8"/>
      <c r="H54" s="8"/>
      <c r="I54" s="8"/>
      <c r="J54" s="23"/>
      <c r="K54" s="23"/>
      <c r="L54" s="38"/>
      <c r="M54" s="38"/>
      <c r="N54" s="38"/>
      <c r="O54" s="38"/>
      <c r="P54" s="38"/>
      <c r="R54" s="199"/>
      <c r="S54" s="3"/>
      <c r="T54" s="199"/>
      <c r="U54" s="199"/>
      <c r="BS54" s="1"/>
    </row>
    <row r="55" spans="1:71" ht="12.5" outlineLevel="1" x14ac:dyDescent="0.25">
      <c r="A55" s="1"/>
      <c r="B55" s="8"/>
      <c r="C55" s="8"/>
      <c r="D55" s="8"/>
      <c r="E55" s="8"/>
      <c r="F55" s="8"/>
      <c r="G55" s="8"/>
      <c r="H55" s="8"/>
      <c r="I55" s="8"/>
      <c r="J55" s="23"/>
      <c r="K55" s="23"/>
      <c r="L55" s="38"/>
      <c r="M55" s="38"/>
      <c r="N55" s="38"/>
      <c r="O55" s="38"/>
      <c r="P55" s="38"/>
      <c r="R55" s="199"/>
      <c r="S55" s="3"/>
      <c r="T55" s="199"/>
      <c r="U55" s="199"/>
      <c r="BS55" s="1"/>
    </row>
    <row r="56" spans="1:71" ht="12.5" outlineLevel="1" x14ac:dyDescent="0.25">
      <c r="A56" s="1"/>
      <c r="B56" s="8"/>
      <c r="C56" s="8"/>
      <c r="D56" s="8"/>
      <c r="E56" s="8"/>
      <c r="F56" s="8"/>
      <c r="G56" s="8"/>
      <c r="H56" s="8"/>
      <c r="I56" s="8"/>
      <c r="J56" s="23"/>
      <c r="K56" s="23"/>
      <c r="L56" s="38"/>
      <c r="M56" s="38"/>
      <c r="N56" s="38"/>
      <c r="O56" s="38"/>
      <c r="P56" s="38"/>
      <c r="R56" s="199"/>
      <c r="S56" s="3"/>
      <c r="T56" s="199"/>
      <c r="U56" s="199"/>
      <c r="BS56" s="1"/>
    </row>
    <row r="57" spans="1:71" ht="12.5" outlineLevel="1" x14ac:dyDescent="0.25">
      <c r="A57" s="1"/>
      <c r="B57" s="8"/>
      <c r="C57" s="8"/>
      <c r="D57" s="8"/>
      <c r="E57" s="8"/>
      <c r="F57" s="8"/>
      <c r="G57" s="8"/>
      <c r="H57" s="8"/>
      <c r="I57" s="8"/>
      <c r="J57" s="23"/>
      <c r="K57" s="23"/>
      <c r="L57" s="38"/>
      <c r="M57" s="38"/>
      <c r="N57" s="38"/>
      <c r="O57" s="38"/>
      <c r="P57" s="38"/>
      <c r="R57" s="199"/>
      <c r="S57" s="3"/>
      <c r="T57" s="199"/>
      <c r="U57" s="199"/>
      <c r="BS57" s="1"/>
    </row>
    <row r="58" spans="1:71" ht="12.5" outlineLevel="1" x14ac:dyDescent="0.25">
      <c r="A58" s="1"/>
      <c r="B58" s="8"/>
      <c r="C58" s="8"/>
      <c r="D58" s="8"/>
      <c r="E58" s="8"/>
      <c r="F58" s="8"/>
      <c r="G58" s="8"/>
      <c r="H58" s="8"/>
      <c r="I58" s="8"/>
      <c r="J58" s="23"/>
      <c r="K58" s="23"/>
      <c r="L58" s="38"/>
      <c r="M58" s="38"/>
      <c r="N58" s="38"/>
      <c r="O58" s="38"/>
      <c r="P58" s="38"/>
      <c r="R58" s="199"/>
      <c r="S58" s="3"/>
      <c r="T58" s="199"/>
      <c r="U58" s="199"/>
      <c r="BS58" s="1"/>
    </row>
    <row r="59" spans="1:71" ht="12.5" outlineLevel="1" x14ac:dyDescent="0.25">
      <c r="A59" s="1"/>
      <c r="B59" s="8"/>
      <c r="C59" s="8"/>
      <c r="D59" s="8"/>
      <c r="E59" s="8"/>
      <c r="F59" s="8"/>
      <c r="G59" s="8"/>
      <c r="H59" s="8"/>
      <c r="I59" s="8"/>
      <c r="J59" s="23"/>
      <c r="K59" s="23"/>
      <c r="L59" s="38"/>
      <c r="M59" s="38"/>
      <c r="N59" s="38"/>
      <c r="O59" s="38"/>
      <c r="P59" s="38"/>
      <c r="R59" s="199"/>
      <c r="S59" s="3"/>
      <c r="T59" s="199"/>
      <c r="U59" s="199"/>
      <c r="BS59" s="1"/>
    </row>
    <row r="60" spans="1:71" ht="12.5" outlineLevel="1" x14ac:dyDescent="0.25">
      <c r="A60" s="1"/>
      <c r="B60" s="8"/>
      <c r="C60" s="8"/>
      <c r="D60" s="8"/>
      <c r="E60" s="8"/>
      <c r="F60" s="8"/>
      <c r="G60" s="8"/>
      <c r="H60" s="8"/>
      <c r="I60" s="8"/>
      <c r="J60" s="23"/>
      <c r="K60" s="23"/>
      <c r="L60" s="38"/>
      <c r="M60" s="38"/>
      <c r="N60" s="38"/>
      <c r="O60" s="38"/>
      <c r="P60" s="38"/>
      <c r="R60" s="199"/>
      <c r="S60" s="3"/>
      <c r="T60" s="199"/>
      <c r="U60" s="199"/>
      <c r="BS60" s="1"/>
    </row>
    <row r="61" spans="1:71" ht="12.5" outlineLevel="1" x14ac:dyDescent="0.25">
      <c r="A61" s="1"/>
      <c r="B61" s="8"/>
      <c r="C61" s="8"/>
      <c r="D61" s="8"/>
      <c r="E61" s="8"/>
      <c r="F61" s="8"/>
      <c r="G61" s="8"/>
      <c r="H61" s="8"/>
      <c r="I61" s="8"/>
      <c r="J61" s="23"/>
      <c r="K61" s="23"/>
      <c r="L61" s="38"/>
      <c r="M61" s="38"/>
      <c r="N61" s="38"/>
      <c r="O61" s="38"/>
      <c r="P61" s="38"/>
      <c r="R61" s="199"/>
      <c r="S61" s="3"/>
      <c r="T61" s="199"/>
      <c r="U61" s="199"/>
      <c r="BS61" s="1"/>
    </row>
    <row r="62" spans="1:71" ht="12.5" outlineLevel="1" x14ac:dyDescent="0.25">
      <c r="A62" s="1"/>
      <c r="B62" s="8"/>
      <c r="C62" s="8"/>
      <c r="D62" s="8"/>
      <c r="E62" s="8"/>
      <c r="F62" s="8"/>
      <c r="G62" s="8"/>
      <c r="H62" s="8"/>
      <c r="I62" s="8"/>
      <c r="J62" s="23"/>
      <c r="K62" s="23"/>
      <c r="L62" s="38"/>
      <c r="M62" s="38"/>
      <c r="N62" s="38"/>
      <c r="O62" s="38"/>
      <c r="P62" s="38"/>
      <c r="R62" s="199"/>
      <c r="S62" s="3"/>
      <c r="T62" s="199"/>
      <c r="U62" s="199"/>
      <c r="BS62" s="1"/>
    </row>
    <row r="63" spans="1:71" ht="12.5" outlineLevel="1" x14ac:dyDescent="0.25">
      <c r="A63" s="1"/>
      <c r="B63" s="8"/>
      <c r="C63" s="8"/>
      <c r="D63" s="8"/>
      <c r="E63" s="8"/>
      <c r="F63" s="8"/>
      <c r="G63" s="8"/>
      <c r="H63" s="8"/>
      <c r="I63" s="8"/>
      <c r="J63" s="23"/>
      <c r="K63" s="23"/>
      <c r="L63" s="38"/>
      <c r="M63" s="38"/>
      <c r="N63" s="38"/>
      <c r="O63" s="38"/>
      <c r="P63" s="38"/>
      <c r="R63" s="199"/>
      <c r="S63" s="3"/>
      <c r="T63" s="199"/>
      <c r="U63" s="199"/>
      <c r="BS63" s="1"/>
    </row>
    <row r="64" spans="1:71" ht="12.5" outlineLevel="1" x14ac:dyDescent="0.25">
      <c r="A64" s="1"/>
      <c r="B64" s="8"/>
      <c r="C64" s="8"/>
      <c r="D64" s="8"/>
      <c r="E64" s="8"/>
      <c r="F64" s="8"/>
      <c r="G64" s="8"/>
      <c r="H64" s="8"/>
      <c r="I64" s="8"/>
      <c r="J64" s="23"/>
      <c r="K64" s="23"/>
      <c r="L64" s="38"/>
      <c r="M64" s="38"/>
      <c r="N64" s="38"/>
      <c r="O64" s="38"/>
      <c r="P64" s="38"/>
      <c r="R64" s="199"/>
      <c r="S64" s="3"/>
      <c r="T64" s="199"/>
      <c r="U64" s="199"/>
      <c r="BS64" s="1"/>
    </row>
    <row r="65" spans="1:71" ht="12.5" outlineLevel="1" x14ac:dyDescent="0.25">
      <c r="A65" s="1"/>
      <c r="B65" s="8"/>
      <c r="C65" s="8"/>
      <c r="D65" s="8"/>
      <c r="E65" s="8"/>
      <c r="F65" s="8"/>
      <c r="G65" s="8"/>
      <c r="H65" s="8"/>
      <c r="I65" s="8"/>
      <c r="J65" s="23"/>
      <c r="K65" s="23"/>
      <c r="L65" s="38"/>
      <c r="M65" s="38"/>
      <c r="N65" s="38"/>
      <c r="O65" s="38"/>
      <c r="P65" s="38"/>
      <c r="R65" s="199"/>
      <c r="S65" s="3"/>
      <c r="T65" s="199"/>
      <c r="U65" s="199"/>
      <c r="BS65" s="1"/>
    </row>
    <row r="66" spans="1:71" ht="12.5" outlineLevel="1" x14ac:dyDescent="0.25">
      <c r="A66" s="1"/>
      <c r="B66" s="8"/>
      <c r="C66" s="8"/>
      <c r="D66" s="8"/>
      <c r="E66" s="8"/>
      <c r="F66" s="8"/>
      <c r="G66" s="8"/>
      <c r="H66" s="8"/>
      <c r="I66" s="8"/>
      <c r="J66" s="23"/>
      <c r="K66" s="23"/>
      <c r="L66" s="38"/>
      <c r="M66" s="38"/>
      <c r="N66" s="38"/>
      <c r="O66" s="38"/>
      <c r="P66" s="38"/>
      <c r="R66" s="199"/>
      <c r="S66" s="3"/>
      <c r="T66" s="199"/>
      <c r="U66" s="199"/>
      <c r="BS66" s="1"/>
    </row>
    <row r="67" spans="1:71" ht="12.5" outlineLevel="1" x14ac:dyDescent="0.25">
      <c r="A67" s="1"/>
      <c r="B67" s="8"/>
      <c r="C67" s="8"/>
      <c r="D67" s="8"/>
      <c r="E67" s="8"/>
      <c r="F67" s="8"/>
      <c r="G67" s="8"/>
      <c r="H67" s="8"/>
      <c r="I67" s="8"/>
      <c r="J67" s="23"/>
      <c r="K67" s="23"/>
      <c r="L67" s="38"/>
      <c r="M67" s="38"/>
      <c r="N67" s="38"/>
      <c r="O67" s="38"/>
      <c r="P67" s="38"/>
      <c r="R67" s="199"/>
      <c r="S67" s="3"/>
      <c r="T67" s="199"/>
      <c r="U67" s="199"/>
      <c r="BS67" s="1"/>
    </row>
    <row r="68" spans="1:71" ht="12.5" outlineLevel="1" x14ac:dyDescent="0.25">
      <c r="A68" s="1"/>
      <c r="B68" s="8"/>
      <c r="C68" s="8"/>
      <c r="D68" s="8"/>
      <c r="E68" s="8"/>
      <c r="F68" s="8"/>
      <c r="G68" s="8"/>
      <c r="H68" s="8"/>
      <c r="I68" s="8"/>
      <c r="J68" s="23"/>
      <c r="K68" s="23"/>
      <c r="L68" s="38"/>
      <c r="M68" s="38"/>
      <c r="N68" s="38"/>
      <c r="O68" s="38"/>
      <c r="P68" s="38"/>
      <c r="R68" s="199"/>
      <c r="S68" s="3"/>
      <c r="T68" s="199"/>
      <c r="U68" s="199"/>
      <c r="BS68" s="1"/>
    </row>
    <row r="69" spans="1:71" ht="12.5" outlineLevel="1" x14ac:dyDescent="0.25">
      <c r="A69" s="1"/>
      <c r="B69" s="8"/>
      <c r="C69" s="8"/>
      <c r="D69" s="8"/>
      <c r="E69" s="8"/>
      <c r="F69" s="8"/>
      <c r="G69" s="8"/>
      <c r="H69" s="8"/>
      <c r="I69" s="8"/>
      <c r="J69" s="23"/>
      <c r="K69" s="23"/>
      <c r="L69" s="38"/>
      <c r="M69" s="38"/>
      <c r="N69" s="38"/>
      <c r="O69" s="38"/>
      <c r="P69" s="38"/>
      <c r="R69" s="199"/>
      <c r="S69" s="3"/>
      <c r="T69" s="199"/>
      <c r="U69" s="199"/>
      <c r="BS69" s="1"/>
    </row>
    <row r="70" spans="1:71" ht="12.5" outlineLevel="1" x14ac:dyDescent="0.25">
      <c r="A70" s="1"/>
      <c r="B70" s="8"/>
      <c r="C70" s="8"/>
      <c r="D70" s="8"/>
      <c r="E70" s="8"/>
      <c r="F70" s="8"/>
      <c r="G70" s="8"/>
      <c r="H70" s="8"/>
      <c r="I70" s="8"/>
      <c r="J70" s="23"/>
      <c r="K70" s="23"/>
      <c r="L70" s="38"/>
      <c r="M70" s="38"/>
      <c r="N70" s="38"/>
      <c r="O70" s="38"/>
      <c r="P70" s="38"/>
      <c r="R70" s="199"/>
      <c r="S70" s="3"/>
      <c r="T70" s="199"/>
      <c r="U70" s="199"/>
      <c r="BS70" s="1"/>
    </row>
    <row r="71" spans="1:71" ht="12.5" outlineLevel="1" x14ac:dyDescent="0.25">
      <c r="A71" s="1"/>
      <c r="B71" s="8"/>
      <c r="C71" s="8"/>
      <c r="D71" s="8"/>
      <c r="E71" s="8"/>
      <c r="F71" s="8"/>
      <c r="G71" s="8"/>
      <c r="H71" s="8"/>
      <c r="I71" s="8"/>
      <c r="J71" s="23"/>
      <c r="K71" s="23"/>
      <c r="L71" s="38"/>
      <c r="M71" s="38"/>
      <c r="N71" s="38"/>
      <c r="O71" s="38"/>
      <c r="P71" s="38"/>
      <c r="R71" s="199"/>
      <c r="S71" s="3"/>
      <c r="T71" s="199"/>
      <c r="U71" s="199"/>
      <c r="BS71" s="1"/>
    </row>
    <row r="72" spans="1:71" ht="12.5" x14ac:dyDescent="0.25">
      <c r="A72" s="98"/>
      <c r="B72" s="98"/>
      <c r="C72" s="98"/>
      <c r="D72" s="98"/>
      <c r="E72" s="98"/>
      <c r="F72" s="98"/>
      <c r="G72" s="98"/>
      <c r="H72" s="98"/>
      <c r="I72" s="89" cm="1">
        <f t="array" ref="I72">SUMPRODUCT(((F17:F71 &lt;&gt; Opslag!$E$5) * (F17:F71 &lt;&gt; Opslag!$E$6)) *((F17:F71 = Opslag!$E$3) * (I17:I71 * 5) + (F17:F71 &lt;&gt; Opslag!$E$3) * I17:I71))</f>
        <v>0</v>
      </c>
      <c r="J72" s="211" cm="1">
        <f t="array" ref="J72">SUM(--($J$17:$J$71&lt;&gt;""))</f>
        <v>0</v>
      </c>
      <c r="K72" s="77"/>
      <c r="L72" s="98"/>
      <c r="M72" s="98"/>
      <c r="N72" s="98"/>
      <c r="O72" s="98"/>
      <c r="P72" s="1"/>
      <c r="R72" s="199"/>
      <c r="S72" s="199"/>
      <c r="T72" s="199"/>
      <c r="U72" s="199"/>
      <c r="BS72" s="1"/>
    </row>
    <row r="73" spans="1:71" ht="13" x14ac:dyDescent="0.3">
      <c r="A73" s="98"/>
      <c r="B73" s="170"/>
      <c r="C73" s="98"/>
      <c r="D73" s="98"/>
      <c r="E73" s="98"/>
      <c r="F73" s="98"/>
      <c r="G73" s="98"/>
      <c r="H73" s="98"/>
      <c r="I73" s="211" cm="1">
        <f t="array" ref="I73">SUMPRODUCT(((F17:F71 &lt;&gt; Opslag!$E$5) * (F17:F71 &lt;&gt; Opslag!$E$6) * (F17:F71 &lt;&gt; Opslag!$E$4)) * ((F17:F71 = Opslag!$E$3) * (I17:I71 * 5) + (F17:F71 &lt;&gt; Opslag!$E$3) * I17:I71))</f>
        <v>0</v>
      </c>
      <c r="J73" s="77"/>
      <c r="K73" s="98"/>
      <c r="L73" s="98"/>
      <c r="M73" s="98"/>
      <c r="N73" s="98"/>
      <c r="O73" s="1"/>
      <c r="P73" s="64"/>
      <c r="R73" s="199"/>
      <c r="S73" s="199"/>
      <c r="T73" s="199"/>
      <c r="U73" s="199"/>
    </row>
    <row r="74" spans="1:71" ht="12.5" x14ac:dyDescent="0.25">
      <c r="A74" s="98"/>
      <c r="B74" s="98"/>
      <c r="C74" s="98"/>
      <c r="D74" s="98"/>
      <c r="E74" s="98"/>
      <c r="F74" s="98"/>
      <c r="G74" s="98"/>
      <c r="H74" s="98"/>
      <c r="I74" s="77"/>
      <c r="J74" s="77"/>
      <c r="K74" s="98"/>
      <c r="L74" s="98"/>
      <c r="M74" s="98"/>
      <c r="N74" s="98"/>
      <c r="O74" s="1"/>
      <c r="P74" s="64"/>
      <c r="R74" s="199"/>
      <c r="S74" s="199"/>
      <c r="T74" s="199"/>
      <c r="U74" s="199"/>
    </row>
    <row r="75" spans="1:71" ht="15.5" x14ac:dyDescent="0.35">
      <c r="A75" s="98"/>
      <c r="B75" s="112" t="str">
        <f>+HLOOKUP(InputLanguage,LookupList,10,FALSE)</f>
        <v>External laundering related to normal cleaning and related chemical consumption</v>
      </c>
      <c r="C75" s="98"/>
      <c r="D75" s="98"/>
      <c r="E75" s="98"/>
      <c r="F75" s="98"/>
      <c r="G75" s="98"/>
      <c r="H75" s="98"/>
      <c r="I75" s="77"/>
      <c r="J75" s="77"/>
      <c r="K75" s="98"/>
      <c r="L75" s="98"/>
      <c r="M75" s="98"/>
      <c r="N75" s="98"/>
      <c r="O75" s="1"/>
      <c r="P75" s="64"/>
    </row>
    <row r="76" spans="1:71" ht="12.5" x14ac:dyDescent="0.25">
      <c r="A76" s="98"/>
      <c r="B76" s="107" t="str">
        <f>+HLOOKUP(InputLanguage,LookupList,158,FALSE)&amp;":"</f>
        <v>External laundries:</v>
      </c>
      <c r="C76" s="98"/>
      <c r="D76" s="98"/>
      <c r="E76" s="98"/>
      <c r="F76" s="98"/>
      <c r="G76" s="98"/>
      <c r="H76" s="98"/>
      <c r="I76" s="77"/>
      <c r="J76" s="77"/>
      <c r="K76" s="98"/>
      <c r="L76" s="98"/>
      <c r="M76" s="98"/>
      <c r="N76" s="98"/>
      <c r="O76" s="1"/>
      <c r="P76" s="64"/>
    </row>
    <row r="77" spans="1:71" s="1" customFormat="1" ht="39" x14ac:dyDescent="0.3">
      <c r="A77" s="98"/>
      <c r="B77" s="113" t="str">
        <f>+HLOOKUP(InputLanguage,LookupList,97,FALSE)</f>
        <v>Company Name</v>
      </c>
      <c r="C77" s="113" t="str">
        <f>+HLOOKUP(InputLanguage,LookupList,98,FALSE)</f>
        <v>Company registration ID</v>
      </c>
      <c r="D77" s="113" t="str">
        <f>+HLOOKUP(InputLanguage,LookupList,99,FALSE)</f>
        <v>Contact person</v>
      </c>
      <c r="E77" s="113" t="str">
        <f>+HLOOKUP(InputLanguage,LookupList,100,FALSE)</f>
        <v>E-mail</v>
      </c>
      <c r="F77" s="113" t="str">
        <f>+HLOOKUP(InputLanguage,LookupList,156,FALSE)</f>
        <v>Laundry volume for the period (kg)</v>
      </c>
      <c r="G77" s="113" t="str">
        <f>+HLOOKUP(InputLanguage,LookupList,157,FALSE)</f>
        <v>Licence number, if ecolabelled laundry (leave blank if not).</v>
      </c>
      <c r="H77" s="120" t="str">
        <f>+HLOOKUP(InputLanguage,LookupList,159,FALSE)</f>
        <v>Calculated consumption, if no data from laundry (litres)</v>
      </c>
      <c r="I77" s="77"/>
      <c r="J77" s="77"/>
      <c r="K77" s="98"/>
      <c r="L77" s="98"/>
      <c r="M77" s="98"/>
      <c r="N77" s="98"/>
      <c r="P77" s="64"/>
      <c r="Q77" s="199"/>
      <c r="R77" s="64"/>
      <c r="S77" s="64"/>
      <c r="T77" s="64"/>
    </row>
    <row r="78" spans="1:71" s="1" customFormat="1" ht="15" customHeight="1" x14ac:dyDescent="0.25">
      <c r="A78" s="98"/>
      <c r="B78" s="8"/>
      <c r="C78" s="8"/>
      <c r="D78" s="8"/>
      <c r="E78" s="8"/>
      <c r="F78" s="39"/>
      <c r="G78" s="8"/>
      <c r="H78" s="121" t="str">
        <f>+IF(F78="","",F78*11/1000)</f>
        <v/>
      </c>
      <c r="J78" s="63"/>
      <c r="P78" s="64"/>
      <c r="Q78" s="199"/>
      <c r="R78" s="63">
        <f>IFERROR(IF(G78&lt;&gt;"",1,0),0)</f>
        <v>0</v>
      </c>
      <c r="S78" s="64"/>
      <c r="T78" s="64"/>
    </row>
    <row r="79" spans="1:71" s="1" customFormat="1" ht="15" customHeight="1" outlineLevel="1" x14ac:dyDescent="0.25">
      <c r="A79" s="98"/>
      <c r="B79" s="8"/>
      <c r="C79" s="8"/>
      <c r="D79" s="8"/>
      <c r="E79" s="8"/>
      <c r="F79" s="39"/>
      <c r="G79" s="8"/>
      <c r="H79" s="121" t="str">
        <f>+IF(F79="","",F79*11/1000)</f>
        <v/>
      </c>
      <c r="J79" s="63"/>
      <c r="P79" s="64"/>
      <c r="Q79" s="199"/>
      <c r="R79" s="63">
        <f>IFERROR(IF(G79&lt;&gt;"",1,0),0)</f>
        <v>0</v>
      </c>
      <c r="S79" s="64"/>
      <c r="T79" s="64"/>
    </row>
    <row r="80" spans="1:71" s="1" customFormat="1" ht="15" customHeight="1" outlineLevel="1" x14ac:dyDescent="0.25">
      <c r="A80" s="98"/>
      <c r="B80" s="8"/>
      <c r="C80" s="8"/>
      <c r="D80" s="8"/>
      <c r="E80" s="8"/>
      <c r="F80" s="39"/>
      <c r="G80" s="8"/>
      <c r="H80" s="121" t="str">
        <f>+IF(F80="","",F80*11/1000)</f>
        <v/>
      </c>
      <c r="J80" s="63"/>
      <c r="P80" s="64"/>
      <c r="Q80" s="199"/>
      <c r="R80" s="63">
        <f>IFERROR(IF(G80&lt;&gt;"",1,0),0)</f>
        <v>0</v>
      </c>
      <c r="S80" s="64"/>
      <c r="T80" s="64"/>
    </row>
    <row r="81" spans="1:71" s="1" customFormat="1" ht="15" customHeight="1" outlineLevel="1" x14ac:dyDescent="0.25">
      <c r="A81" s="98"/>
      <c r="B81" s="8"/>
      <c r="C81" s="8"/>
      <c r="D81" s="8"/>
      <c r="E81" s="8"/>
      <c r="F81" s="39"/>
      <c r="G81" s="8"/>
      <c r="H81" s="121" t="str">
        <f>+IF(F81="","",F81*11/1000)</f>
        <v/>
      </c>
      <c r="J81" s="63"/>
      <c r="P81" s="64"/>
      <c r="Q81" s="199"/>
      <c r="R81" s="63">
        <f>IFERROR(IF(G81&lt;&gt;"",1,0),0)</f>
        <v>0</v>
      </c>
      <c r="S81" s="64"/>
      <c r="T81" s="64"/>
    </row>
    <row r="82" spans="1:71" s="1" customFormat="1" ht="15" customHeight="1" outlineLevel="1" x14ac:dyDescent="0.25">
      <c r="A82" s="98"/>
      <c r="B82" s="8"/>
      <c r="C82" s="8"/>
      <c r="D82" s="8"/>
      <c r="E82" s="8"/>
      <c r="F82" s="39"/>
      <c r="G82" s="8"/>
      <c r="H82" s="121" t="str">
        <f>+IF(F82="","",F82*11/1000)</f>
        <v/>
      </c>
      <c r="J82" s="63"/>
      <c r="P82" s="64"/>
      <c r="Q82" s="199"/>
      <c r="R82" s="63">
        <f>IFERROR(IF(G82&lt;&gt;"",1,0),0)</f>
        <v>0</v>
      </c>
      <c r="S82" s="64"/>
      <c r="T82" s="64"/>
    </row>
    <row r="83" spans="1:71" s="1" customFormat="1" ht="15" customHeight="1" x14ac:dyDescent="0.25">
      <c r="A83" s="98"/>
      <c r="B83" s="89"/>
      <c r="C83" s="98"/>
      <c r="D83" s="98"/>
      <c r="E83" s="98"/>
      <c r="F83" s="98"/>
      <c r="G83" s="98"/>
      <c r="H83" s="98"/>
      <c r="I83" s="77"/>
      <c r="J83" s="77"/>
      <c r="K83" s="98"/>
      <c r="L83" s="98"/>
      <c r="M83" s="98"/>
      <c r="N83" s="98"/>
      <c r="O83" s="98"/>
      <c r="P83" s="64"/>
      <c r="Q83" s="199"/>
      <c r="R83" s="64"/>
      <c r="S83" s="64"/>
      <c r="T83" s="64"/>
    </row>
    <row r="84" spans="1:71" s="1" customFormat="1" ht="12.5" x14ac:dyDescent="0.25">
      <c r="A84" s="98"/>
      <c r="B84" s="107" t="str">
        <f>+HLOOKUP(InputLanguage,LookupList,160,FALSE)&amp;":"</f>
        <v>Chemicals used at external laundry (only fill in if laundry is not awarded the Nordic Ecolabel):</v>
      </c>
      <c r="C84" s="98"/>
      <c r="D84" s="98"/>
      <c r="E84" s="98"/>
      <c r="F84" s="98"/>
      <c r="G84" s="98"/>
      <c r="H84" s="98"/>
      <c r="I84" s="77"/>
      <c r="J84" s="77"/>
      <c r="K84" s="98"/>
      <c r="L84" s="98"/>
      <c r="M84" s="98"/>
      <c r="N84" s="98"/>
      <c r="O84" s="98"/>
      <c r="P84" s="64"/>
      <c r="Q84" s="199"/>
      <c r="R84" s="64"/>
      <c r="S84" s="64"/>
      <c r="T84" s="64"/>
    </row>
    <row r="85" spans="1:71" ht="39" x14ac:dyDescent="0.3">
      <c r="A85" s="98"/>
      <c r="B85" s="113" t="str">
        <f>+HLOOKUP(InputLanguage,LookupList,12,FALSE)</f>
        <v>Chemical supplier</v>
      </c>
      <c r="C85" s="113" t="str">
        <f>+HLOOKUP(InputLanguage,LookupList,13,FALSE)</f>
        <v>Tradename (product to used in the future)</v>
      </c>
      <c r="D85" s="113" t="str">
        <f>+HLOOKUP(InputLanguage,LookupList,14,FALSE)</f>
        <v>Substitution for (if any) …</v>
      </c>
      <c r="E85" s="113" t="str">
        <f>+HLOOKUP(InputLanguage,LookupList,15,FALSE)</f>
        <v>Function</v>
      </c>
      <c r="F85" s="113" t="str">
        <f>+HLOOKUP(InputLanguage,LookupList,237,FALSE)</f>
        <v>Product type</v>
      </c>
      <c r="G85" s="113" t="str">
        <f>+HLOOKUP(InputLanguage,LookupList,16,FALSE)</f>
        <v>Insert link to safety data sheet (if product is not ecolabelled)</v>
      </c>
      <c r="H85" s="113" t="str">
        <f>+HLOOKUP(InputLanguage,LookupList,17,FALSE)</f>
        <v>Link to declaration from chemical supplier (if relevant and not ecolabelled)</v>
      </c>
      <c r="I85" s="116" t="str">
        <f>+HLOOKUP(InputLanguage,LookupList,155,FALSE)</f>
        <v>Used volume for the period (litres) - if unknown type in the table value</v>
      </c>
      <c r="J85" s="116" t="str">
        <f>+HLOOKUP(InputLanguage,LookupList,30,FALSE)</f>
        <v>Ecolabel and licence number (leave blank if not)</v>
      </c>
      <c r="K85" s="116" t="str">
        <f>+HLOOKUP(InputLanguage,LookupList,222,FALSE)</f>
        <v>State if the product is a spray product</v>
      </c>
      <c r="L85" s="117" t="str">
        <f>+HLOOKUP(InputLanguage,LookupList,19,FALSE)</f>
        <v>SDS</v>
      </c>
      <c r="M85" s="117" t="str">
        <f>+HLOOKUP(InputLanguage,LookupList,22,FALSE)</f>
        <v>Appendix 4 from supplier or on list</v>
      </c>
      <c r="N85" s="117" t="str">
        <f>+HLOOKUP(InputLanguage,LookupList,20,FALSE)</f>
        <v>Ecolabelled (mark with "x")</v>
      </c>
      <c r="O85" s="117" t="str">
        <f>+HLOOKUP(InputLanguage,LookupList,21,FALSE)</f>
        <v>Comment</v>
      </c>
      <c r="P85" s="117" t="str">
        <f>+HLOOKUP(InputLanguage,LookupList,31,FALSE)</f>
        <v>Internal reference number</v>
      </c>
      <c r="Q85" s="64"/>
      <c r="U85" s="64"/>
      <c r="BS85" s="1"/>
    </row>
    <row r="86" spans="1:71" ht="12.5" x14ac:dyDescent="0.25">
      <c r="A86" s="98"/>
      <c r="B86" s="8"/>
      <c r="C86" s="8"/>
      <c r="D86" s="8"/>
      <c r="E86" s="8"/>
      <c r="F86" s="8"/>
      <c r="G86" s="8"/>
      <c r="H86" s="8"/>
      <c r="I86" s="8"/>
      <c r="J86" s="23"/>
      <c r="K86" s="23"/>
      <c r="L86" s="38"/>
      <c r="M86" s="38"/>
      <c r="N86" s="38"/>
      <c r="O86" s="38"/>
      <c r="P86" s="38"/>
      <c r="Q86" s="64"/>
      <c r="R86" s="199"/>
      <c r="S86" s="3"/>
      <c r="T86" s="199"/>
      <c r="U86" s="199"/>
      <c r="BS86" s="1"/>
    </row>
    <row r="87" spans="1:71" ht="10" customHeight="1" x14ac:dyDescent="0.25">
      <c r="A87" s="98"/>
      <c r="B87" s="8"/>
      <c r="C87" s="8"/>
      <c r="D87" s="8"/>
      <c r="E87" s="8"/>
      <c r="F87" s="8"/>
      <c r="G87" s="8"/>
      <c r="H87" s="8"/>
      <c r="I87" s="8"/>
      <c r="J87" s="23"/>
      <c r="K87" s="23"/>
      <c r="L87" s="38"/>
      <c r="M87" s="38"/>
      <c r="N87" s="38"/>
      <c r="O87" s="38"/>
      <c r="P87" s="38"/>
      <c r="Q87" s="64"/>
      <c r="R87" s="199"/>
      <c r="S87" s="3"/>
      <c r="T87" s="199"/>
      <c r="U87" s="199"/>
      <c r="BS87" s="1"/>
    </row>
    <row r="88" spans="1:71" ht="10" customHeight="1" outlineLevel="1" x14ac:dyDescent="0.25">
      <c r="A88" s="98"/>
      <c r="B88" s="8"/>
      <c r="C88" s="8"/>
      <c r="D88" s="8"/>
      <c r="E88" s="8"/>
      <c r="F88" s="8"/>
      <c r="G88" s="8"/>
      <c r="H88" s="8"/>
      <c r="I88" s="8"/>
      <c r="J88" s="23"/>
      <c r="K88" s="23"/>
      <c r="L88" s="38"/>
      <c r="M88" s="38"/>
      <c r="N88" s="38"/>
      <c r="O88" s="38"/>
      <c r="P88" s="38"/>
      <c r="Q88" s="64"/>
      <c r="R88" s="199"/>
      <c r="S88" s="3"/>
      <c r="T88" s="199"/>
      <c r="U88" s="199"/>
      <c r="BS88" s="1"/>
    </row>
    <row r="89" spans="1:71" ht="10" customHeight="1" outlineLevel="1" x14ac:dyDescent="0.25">
      <c r="A89" s="98"/>
      <c r="B89" s="8"/>
      <c r="C89" s="8"/>
      <c r="D89" s="8"/>
      <c r="E89" s="8"/>
      <c r="F89" s="8"/>
      <c r="G89" s="8"/>
      <c r="H89" s="8"/>
      <c r="I89" s="8"/>
      <c r="J89" s="23"/>
      <c r="K89" s="23"/>
      <c r="L89" s="38"/>
      <c r="M89" s="38"/>
      <c r="N89" s="38"/>
      <c r="O89" s="38"/>
      <c r="P89" s="38"/>
      <c r="Q89" s="64"/>
      <c r="R89" s="199"/>
      <c r="S89" s="3"/>
      <c r="T89" s="199"/>
      <c r="U89" s="199"/>
      <c r="BS89" s="1"/>
    </row>
    <row r="90" spans="1:71" ht="10" customHeight="1" outlineLevel="1" x14ac:dyDescent="0.25">
      <c r="A90" s="98"/>
      <c r="B90" s="8"/>
      <c r="C90" s="8"/>
      <c r="D90" s="8"/>
      <c r="E90" s="8"/>
      <c r="F90" s="8"/>
      <c r="G90" s="8"/>
      <c r="H90" s="8"/>
      <c r="I90" s="8"/>
      <c r="J90" s="23"/>
      <c r="K90" s="23"/>
      <c r="L90" s="38"/>
      <c r="M90" s="38"/>
      <c r="N90" s="38"/>
      <c r="O90" s="38"/>
      <c r="P90" s="38"/>
      <c r="Q90" s="64"/>
      <c r="R90" s="199"/>
      <c r="S90" s="3"/>
      <c r="T90" s="199"/>
      <c r="U90" s="199"/>
      <c r="BS90" s="1"/>
    </row>
    <row r="91" spans="1:71" ht="10" customHeight="1" outlineLevel="1" x14ac:dyDescent="0.25">
      <c r="A91" s="98"/>
      <c r="B91" s="8"/>
      <c r="C91" s="8"/>
      <c r="D91" s="8"/>
      <c r="E91" s="8"/>
      <c r="F91" s="8"/>
      <c r="G91" s="8"/>
      <c r="H91" s="8"/>
      <c r="I91" s="8"/>
      <c r="J91" s="23"/>
      <c r="K91" s="23"/>
      <c r="L91" s="38"/>
      <c r="M91" s="38"/>
      <c r="N91" s="38"/>
      <c r="O91" s="38"/>
      <c r="P91" s="38"/>
      <c r="Q91" s="64"/>
      <c r="R91" s="199"/>
      <c r="S91" s="3"/>
      <c r="T91" s="199"/>
      <c r="U91" s="199"/>
      <c r="BS91" s="1"/>
    </row>
    <row r="92" spans="1:71" ht="10" customHeight="1" outlineLevel="1" x14ac:dyDescent="0.25">
      <c r="A92" s="98"/>
      <c r="B92" s="8"/>
      <c r="C92" s="8"/>
      <c r="D92" s="8"/>
      <c r="E92" s="8"/>
      <c r="F92" s="8"/>
      <c r="G92" s="8"/>
      <c r="H92" s="8"/>
      <c r="I92" s="8"/>
      <c r="J92" s="23"/>
      <c r="K92" s="23"/>
      <c r="L92" s="38"/>
      <c r="M92" s="38"/>
      <c r="N92" s="38"/>
      <c r="O92" s="38"/>
      <c r="P92" s="38"/>
      <c r="Q92" s="64"/>
      <c r="R92" s="199"/>
      <c r="S92" s="3"/>
      <c r="T92" s="199"/>
      <c r="U92" s="199"/>
      <c r="BS92" s="1"/>
    </row>
    <row r="93" spans="1:71" ht="10" customHeight="1" outlineLevel="1" x14ac:dyDescent="0.25">
      <c r="A93" s="98"/>
      <c r="B93" s="8"/>
      <c r="C93" s="8"/>
      <c r="D93" s="8"/>
      <c r="E93" s="8"/>
      <c r="F93" s="8"/>
      <c r="G93" s="8"/>
      <c r="H93" s="8"/>
      <c r="I93" s="8"/>
      <c r="J93" s="23"/>
      <c r="K93" s="23"/>
      <c r="L93" s="38"/>
      <c r="M93" s="38"/>
      <c r="N93" s="38"/>
      <c r="O93" s="38"/>
      <c r="P93" s="38"/>
      <c r="Q93" s="64"/>
      <c r="R93" s="199"/>
      <c r="S93" s="3"/>
      <c r="T93" s="199"/>
      <c r="U93" s="199"/>
      <c r="BS93" s="1"/>
    </row>
    <row r="94" spans="1:71" ht="10" customHeight="1" outlineLevel="1" x14ac:dyDescent="0.25">
      <c r="A94" s="98"/>
      <c r="B94" s="8"/>
      <c r="C94" s="8"/>
      <c r="D94" s="8"/>
      <c r="E94" s="8"/>
      <c r="F94" s="8"/>
      <c r="G94" s="8"/>
      <c r="H94" s="8"/>
      <c r="I94" s="8"/>
      <c r="J94" s="23"/>
      <c r="K94" s="23"/>
      <c r="L94" s="38"/>
      <c r="M94" s="38"/>
      <c r="N94" s="38"/>
      <c r="O94" s="38"/>
      <c r="P94" s="38"/>
      <c r="Q94" s="64"/>
      <c r="R94" s="199"/>
      <c r="S94" s="3"/>
      <c r="T94" s="199"/>
      <c r="U94" s="199"/>
      <c r="BS94" s="1"/>
    </row>
    <row r="95" spans="1:71" ht="10" customHeight="1" outlineLevel="1" x14ac:dyDescent="0.25">
      <c r="A95" s="98"/>
      <c r="B95" s="8"/>
      <c r="C95" s="8"/>
      <c r="D95" s="8"/>
      <c r="E95" s="8"/>
      <c r="F95" s="8"/>
      <c r="G95" s="8"/>
      <c r="H95" s="8"/>
      <c r="I95" s="8"/>
      <c r="J95" s="23"/>
      <c r="K95" s="23"/>
      <c r="L95" s="38"/>
      <c r="M95" s="38"/>
      <c r="N95" s="38"/>
      <c r="O95" s="38"/>
      <c r="P95" s="38"/>
      <c r="Q95" s="64"/>
      <c r="R95" s="199"/>
      <c r="S95" s="3"/>
      <c r="T95" s="199"/>
      <c r="U95" s="199"/>
      <c r="BS95" s="1"/>
    </row>
    <row r="96" spans="1:71" ht="10" customHeight="1" outlineLevel="1" x14ac:dyDescent="0.25">
      <c r="A96" s="98"/>
      <c r="B96" s="8"/>
      <c r="C96" s="8"/>
      <c r="D96" s="8"/>
      <c r="E96" s="8"/>
      <c r="F96" s="8"/>
      <c r="G96" s="8"/>
      <c r="H96" s="8"/>
      <c r="I96" s="8"/>
      <c r="J96" s="23"/>
      <c r="K96" s="23"/>
      <c r="L96" s="38"/>
      <c r="M96" s="38"/>
      <c r="N96" s="38"/>
      <c r="O96" s="38"/>
      <c r="P96" s="38"/>
      <c r="Q96" s="64"/>
      <c r="R96" s="199"/>
      <c r="S96" s="3"/>
      <c r="T96" s="199"/>
      <c r="U96" s="199"/>
      <c r="BS96" s="1"/>
    </row>
    <row r="97" spans="1:71" ht="10" customHeight="1" outlineLevel="1" x14ac:dyDescent="0.25">
      <c r="A97" s="98"/>
      <c r="B97" s="8"/>
      <c r="C97" s="8"/>
      <c r="D97" s="8"/>
      <c r="E97" s="8"/>
      <c r="F97" s="8"/>
      <c r="G97" s="8"/>
      <c r="H97" s="8"/>
      <c r="I97" s="8"/>
      <c r="J97" s="23"/>
      <c r="K97" s="23"/>
      <c r="L97" s="38"/>
      <c r="M97" s="38"/>
      <c r="N97" s="38"/>
      <c r="O97" s="38"/>
      <c r="P97" s="38"/>
      <c r="Q97" s="64"/>
      <c r="R97" s="199"/>
      <c r="S97" s="3"/>
      <c r="T97" s="199"/>
      <c r="U97" s="199"/>
      <c r="BS97" s="1"/>
    </row>
    <row r="98" spans="1:71" ht="10" customHeight="1" x14ac:dyDescent="0.25">
      <c r="A98" s="98"/>
      <c r="B98" s="98"/>
      <c r="C98" s="98"/>
      <c r="D98" s="98"/>
      <c r="E98" s="98"/>
      <c r="F98" s="98"/>
      <c r="G98" s="98"/>
      <c r="H98" s="98"/>
      <c r="I98" s="211" cm="1">
        <f t="array" ref="I98">SUMPRODUCT(((F86:F97 &lt;&gt; Opslag!$E$5) * (F86:F97 &lt;&gt; Opslag!$E$6)) *((F86:F97 = Opslag!$E$3) * (I86:I97 * 5) + (F86:F97 &lt;&gt; Opslag!$E$3) * I86:I97))</f>
        <v>0</v>
      </c>
      <c r="J98" s="77"/>
      <c r="K98" s="98"/>
      <c r="L98" s="98"/>
      <c r="M98" s="98"/>
      <c r="N98" s="98"/>
      <c r="O98" s="98"/>
      <c r="P98" s="64"/>
    </row>
    <row r="99" spans="1:71" ht="12.5" x14ac:dyDescent="0.25">
      <c r="A99" s="98"/>
      <c r="B99" s="98"/>
      <c r="C99" s="86" t="s">
        <v>19</v>
      </c>
      <c r="D99" s="86" t="s">
        <v>20</v>
      </c>
      <c r="E99" s="98"/>
      <c r="F99" s="98"/>
      <c r="G99" s="122"/>
      <c r="H99" s="122"/>
      <c r="I99" s="77"/>
      <c r="J99" s="77"/>
      <c r="K99" s="98"/>
      <c r="L99" s="86" t="s">
        <v>19</v>
      </c>
      <c r="M99" s="86" t="s">
        <v>20</v>
      </c>
      <c r="N99" s="98"/>
      <c r="O99" s="98"/>
      <c r="P99" s="72"/>
    </row>
    <row r="100" spans="1:71" ht="12.5" x14ac:dyDescent="0.25">
      <c r="A100" s="98"/>
      <c r="B100" s="86" t="str">
        <f>+HLOOKUP(InputLanguage,LookupList,107,FALSE)</f>
        <v>Chemical consumption, total:</v>
      </c>
      <c r="C100" s="126" t="str">
        <f>IF(VolumeSumWeighted+VolumeSumWeightedNonEcolabel+SUM($H$78:$H$82)=0,"",+VolumeSumWeightedNonEcolabel+VolumeSumWeighted+SUM($H$78:$H$82))</f>
        <v/>
      </c>
      <c r="D100" s="127" t="str">
        <f>IFERROR(+C100*1000000/AreaPrYear,"")</f>
        <v/>
      </c>
      <c r="E100" s="122"/>
      <c r="F100" s="122"/>
      <c r="G100" s="122"/>
      <c r="H100" s="77"/>
      <c r="I100" s="77"/>
      <c r="J100" s="77"/>
      <c r="K100" s="77"/>
      <c r="L100" s="86" t="str">
        <f>+HLOOKUP(InputLanguage,LookupList,107,FALSE)</f>
        <v>Chemical consumption, total:</v>
      </c>
      <c r="M100" s="66" t="str">
        <f>IF(+VolumeSumWeighted+VolumeSumWeightedNonEcolabel+SUM($H$78:$H$82)=0,"",+VolumeSumWeightedNonEcolabel+VolumeSumWeighted+SUM($H$78:$H$82))</f>
        <v/>
      </c>
      <c r="N100" s="67" t="str">
        <f>IFERROR(+M100*1000000/AreaPrYear,"")</f>
        <v/>
      </c>
      <c r="O100" s="122"/>
      <c r="P100" s="122"/>
      <c r="Q100" s="72"/>
      <c r="U100" s="64"/>
    </row>
    <row r="101" spans="1:71" ht="12.5" x14ac:dyDescent="0.25">
      <c r="A101" s="98"/>
      <c r="B101" s="86" t="str">
        <f>+HLOOKUP(InputLanguage,LookupList,108,FALSE)</f>
        <v>Of which internal (excl. floor care)</v>
      </c>
      <c r="C101" s="128" t="str">
        <f>+IF(C100="","",VolumeSumWeighted)</f>
        <v/>
      </c>
      <c r="D101" s="129" t="str">
        <f>IFERROR(+WOWindowSum*1000000/AreaPrYear,"")</f>
        <v/>
      </c>
      <c r="E101" s="86" t="str">
        <f>+HLOOKUP(InputLanguage,LookupList,109,FALSE)</f>
        <v>% ecolabelled:</v>
      </c>
      <c r="F101" s="79" t="str">
        <f>HLOOKUP([0]!InputLanguage,LookupList,197,FALSE)</f>
        <v>Points (P1):</v>
      </c>
      <c r="G101" s="79" t="str">
        <f>HLOOKUP([0]!InputLanguage,LookupList,198,FALSE)</f>
        <v>Points (P2):</v>
      </c>
      <c r="H101" s="77"/>
      <c r="I101" s="77"/>
      <c r="J101" s="77"/>
      <c r="K101" s="77"/>
      <c r="L101" s="86" t="str">
        <f>+HLOOKUP(InputLanguage,LookupList,108,FALSE)</f>
        <v>Of which internal (excl. floor care)</v>
      </c>
      <c r="M101" s="68" t="str" cm="1">
        <f t="array" ref="M101">+IF(M100="","",+SUMPRODUCT((F17:F71 = Opslag!$E$3) * (I17:I71 * 5)))</f>
        <v/>
      </c>
      <c r="N101" s="69" t="str">
        <f>IFERROR(+M101*1000000/AreaPrYear,"")</f>
        <v/>
      </c>
      <c r="O101" s="86" t="str">
        <f>+HLOOKUP(InputLanguage,LookupList,109,FALSE)</f>
        <v>% ecolabelled:</v>
      </c>
      <c r="P101" s="79" t="str">
        <f>HLOOKUP([0]!InputLanguage,LookupList,197,FALSE)</f>
        <v>Points (P1):</v>
      </c>
      <c r="Q101" s="14" t="str">
        <f>HLOOKUP([0]!InputLanguage,LookupList,198,FALSE)</f>
        <v>Points (P2):</v>
      </c>
      <c r="U101" s="64"/>
    </row>
    <row r="102" spans="1:71" ht="25.5" customHeight="1" x14ac:dyDescent="0.25">
      <c r="A102" s="98"/>
      <c r="B102" s="201" t="str">
        <f>+HLOOKUP(InputLanguage,LookupList,204,FALSE)</f>
        <v>Ecolabelled (excl. floorcare products), internal use:</v>
      </c>
      <c r="C102" s="128" t="str" cm="1">
        <f t="array" ref="C102">+IF(C100="","",+SUMPRODUCT(((F17:F71 = Opslag!$E$3) * (I17:I71 * 5) + (F17:F71 &lt;&gt; Opslag!$E$3) * I17:I71)*(J17:J71 &lt;&gt; "")*((F17:F71 &lt;&gt; Opslag!$E$5) * (F17:F71 &lt;&gt; Opslag!$E$6))))</f>
        <v/>
      </c>
      <c r="D102" s="129" t="str">
        <f>IFERROR(+SumWOWindow*1000000/AreaPrYear,"")</f>
        <v/>
      </c>
      <c r="E102" s="130" t="str">
        <f>IFERROR(+C102/C101,"")</f>
        <v/>
      </c>
      <c r="F102" s="131" t="str">
        <f>IF(OR(D100="",D100=0)," ",CHOOSE((D100&gt;0)+(D100&gt;150)+(D100&gt;200)+(D100&gt;250)+(D100&gt;300)+(D100&gt;350),5,4,3,2,1,0))</f>
        <v xml:space="preserve"> </v>
      </c>
      <c r="G102" s="132" t="str">
        <f>IFERROR(IF(ROUND($E$102,0)="","",IF($D$100&lt;25,"N/A",CHOOSE((E102 &lt;= 100%)+(E102 &lt; 100% )+(E102&lt;=98%)+(E102&lt;=96%)+(E102&gt;93%),4,3,2,1,0))),"")</f>
        <v/>
      </c>
      <c r="H102" s="77"/>
      <c r="I102" s="77"/>
      <c r="J102" s="77"/>
      <c r="K102" s="77"/>
      <c r="L102" s="185" t="str">
        <f>+HLOOKUP(InputLanguage,LookupList,204,FALSE)</f>
        <v>Ecolabelled (excl. floorcare products), internal use:</v>
      </c>
      <c r="M102" s="68" t="str" cm="1">
        <f t="array" ref="M102">+IF(M100="","",+SUMPRODUCT((F17:F71 = Opslag!$E$3) * (I17:I71 * 5),--(N17:N71 = "X")))</f>
        <v/>
      </c>
      <c r="N102" s="69" t="str">
        <f>IFERROR(+M102*1000000/AreaPrYear,"")</f>
        <v/>
      </c>
      <c r="O102" s="70" t="str">
        <f>IFERROR(+M102/M101,"")</f>
        <v/>
      </c>
      <c r="P102" s="71" t="str">
        <f>IF(OR($D$100="",$D$100=0),"",CHOOSE((ROUND($D$100,0)&gt;150)+(ROUND($D$100,0)&gt;200)+(ROUND($D$100,0)&gt;250)+(ROUND($D$100,0)&gt;300)+(ROUND($D$100,0)&gt;350),5,4,3,2,1,0))</f>
        <v/>
      </c>
      <c r="Q102" s="73" t="str">
        <f>IFERROR(IF(OR(ROUND($E$102,0)="",$D$100&lt;25),IF($D$100&lt;25,"N/A",""),CHOOSE((ROUND($E$102,2)&gt;=84%)+(ROUND($E$102,2)&gt;=90%)+(ROUND($E$102,2)&gt;=96%),0,1,2,3)),"")</f>
        <v/>
      </c>
      <c r="U102" s="64"/>
    </row>
    <row r="103" spans="1:71" ht="12.5" x14ac:dyDescent="0.25">
      <c r="A103" s="98"/>
      <c r="B103" s="107"/>
      <c r="C103" s="123" t="str">
        <f>IF(AND($E$102&lt;80%,$D$100&gt;25),HLOOKUP([0]!InputLanguage,LookupList,Language!$A$180,FALSE),"")</f>
        <v/>
      </c>
      <c r="D103" s="124"/>
      <c r="E103" s="123"/>
      <c r="F103" s="125"/>
      <c r="G103" s="79"/>
      <c r="H103" s="98"/>
      <c r="I103" s="77"/>
      <c r="J103" s="77"/>
      <c r="K103" s="107"/>
      <c r="L103" s="123" t="str">
        <f>IF(AND($E$102&lt;80%,$D$100&gt;25),HLOOKUP([0]!InputLanguage,LookupList,Language!$A$180,FALSE),"")</f>
        <v/>
      </c>
      <c r="M103" s="124"/>
      <c r="N103" s="123" t="str">
        <f>IF(SUM(AA86:AA97)+SUM('Ordinary cleaning'!$R$17:$R$71)&gt;0,HLOOKUP([0]!InputLanguage,LookupList,Language!$A$192,FALSE),"")</f>
        <v/>
      </c>
      <c r="O103" s="125"/>
      <c r="P103" s="64"/>
    </row>
    <row r="104" spans="1:71" ht="15" customHeight="1" x14ac:dyDescent="0.25">
      <c r="A104" s="98"/>
      <c r="B104" s="98"/>
      <c r="C104" s="91" t="str" cm="1">
        <f t="array" ref="C104">IF(C100="","",SUMPRODUCT(((F17:F71 = Opslag!$E$3) * (I17:I71 * 5) + (F17:F71 &lt;&gt; Opslag!$E$3) * I17:I71) * (J17:J71 &lt;&gt; "") * (F17:F71 &lt;&gt; Opslag!$E$4)))</f>
        <v/>
      </c>
      <c r="D104" s="98"/>
      <c r="E104" s="98"/>
      <c r="F104" s="98"/>
      <c r="G104" s="98"/>
      <c r="H104" s="98"/>
      <c r="I104" s="77"/>
      <c r="J104" s="77"/>
      <c r="K104" s="98"/>
      <c r="L104" s="98"/>
      <c r="M104" s="98"/>
      <c r="N104" s="98"/>
      <c r="O104" s="98"/>
      <c r="P104" s="64"/>
    </row>
    <row r="105" spans="1:71" ht="15" customHeight="1" x14ac:dyDescent="0.35">
      <c r="A105" s="98"/>
      <c r="B105" s="133"/>
      <c r="C105" s="98"/>
      <c r="D105" s="98"/>
      <c r="E105" s="98"/>
      <c r="F105" s="98"/>
      <c r="G105" s="98"/>
      <c r="H105" s="98"/>
      <c r="I105" s="77"/>
      <c r="J105" s="77"/>
      <c r="K105" s="1"/>
      <c r="L105" s="98"/>
      <c r="M105" s="98"/>
      <c r="N105" s="98"/>
      <c r="O105" s="98"/>
      <c r="P105" s="64"/>
    </row>
    <row r="106" spans="1:71" ht="15" customHeight="1" x14ac:dyDescent="0.3">
      <c r="A106" s="98"/>
      <c r="B106" s="134"/>
      <c r="C106" s="134"/>
      <c r="D106" s="134"/>
      <c r="E106" s="134"/>
      <c r="F106" s="134"/>
      <c r="G106" s="134"/>
      <c r="H106" s="135"/>
      <c r="I106" s="135"/>
      <c r="J106" s="135"/>
      <c r="K106" s="28"/>
      <c r="L106" s="140"/>
      <c r="M106" s="140"/>
      <c r="N106" s="140"/>
      <c r="O106" s="140"/>
      <c r="P106" s="64"/>
    </row>
    <row r="107" spans="1:71" ht="15" customHeight="1" x14ac:dyDescent="0.25">
      <c r="A107" s="98"/>
      <c r="B107" s="136"/>
      <c r="C107" s="136"/>
      <c r="D107" s="136"/>
      <c r="E107" s="136"/>
      <c r="F107" s="136"/>
      <c r="G107" s="136"/>
      <c r="H107" s="136"/>
      <c r="I107" s="137"/>
      <c r="J107" s="137"/>
      <c r="K107" s="1"/>
      <c r="L107" s="98"/>
      <c r="M107" s="98"/>
      <c r="N107" s="98"/>
      <c r="O107" s="98"/>
      <c r="P107" s="64"/>
    </row>
    <row r="108" spans="1:71" ht="15" customHeight="1" x14ac:dyDescent="0.25">
      <c r="A108" s="98"/>
      <c r="B108" s="136"/>
      <c r="C108" s="136"/>
      <c r="D108" s="136"/>
      <c r="E108" s="136"/>
      <c r="F108" s="136"/>
      <c r="G108" s="136"/>
      <c r="H108" s="136"/>
      <c r="I108" s="137"/>
      <c r="J108" s="137"/>
      <c r="K108" s="1"/>
      <c r="L108" s="98"/>
      <c r="M108" s="98"/>
      <c r="N108" s="98"/>
      <c r="O108" s="98"/>
      <c r="P108" s="64"/>
    </row>
    <row r="109" spans="1:71" s="199" customFormat="1" ht="15" customHeight="1" x14ac:dyDescent="0.25">
      <c r="A109" s="98"/>
      <c r="B109" s="136"/>
      <c r="C109" s="136"/>
      <c r="D109" s="136"/>
      <c r="E109" s="136"/>
      <c r="F109" s="136"/>
      <c r="G109" s="136"/>
      <c r="H109" s="136"/>
      <c r="I109" s="137"/>
      <c r="J109" s="137"/>
      <c r="K109" s="1"/>
      <c r="L109" s="98"/>
      <c r="M109" s="98"/>
      <c r="N109" s="98"/>
      <c r="O109" s="98"/>
      <c r="P109" s="64"/>
      <c r="R109" s="64"/>
      <c r="S109" s="64"/>
      <c r="T109" s="64"/>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2"/>
    </row>
    <row r="110" spans="1:71" s="199" customFormat="1" ht="15" customHeight="1" x14ac:dyDescent="0.25">
      <c r="A110" s="98"/>
      <c r="B110" s="136"/>
      <c r="C110" s="136"/>
      <c r="D110" s="136"/>
      <c r="E110" s="136"/>
      <c r="F110" s="136"/>
      <c r="G110" s="136"/>
      <c r="H110" s="136"/>
      <c r="I110" s="137"/>
      <c r="J110" s="137"/>
      <c r="K110" s="1"/>
      <c r="L110" s="98"/>
      <c r="M110" s="98"/>
      <c r="N110" s="98"/>
      <c r="O110" s="98"/>
      <c r="P110" s="64"/>
      <c r="R110" s="64"/>
      <c r="S110" s="64"/>
      <c r="T110" s="64"/>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2"/>
    </row>
    <row r="111" spans="1:71" s="199" customFormat="1" ht="15" customHeight="1" x14ac:dyDescent="0.25">
      <c r="A111" s="98"/>
      <c r="B111" s="136"/>
      <c r="C111" s="136"/>
      <c r="D111" s="136"/>
      <c r="E111" s="136"/>
      <c r="F111" s="136"/>
      <c r="G111" s="136"/>
      <c r="H111" s="136"/>
      <c r="I111" s="137"/>
      <c r="J111" s="137"/>
      <c r="K111" s="1"/>
      <c r="L111" s="98"/>
      <c r="M111" s="98"/>
      <c r="N111" s="98"/>
      <c r="O111" s="98"/>
      <c r="P111" s="64"/>
      <c r="R111" s="64"/>
      <c r="S111" s="64"/>
      <c r="T111" s="64"/>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2"/>
    </row>
    <row r="112" spans="1:71" s="199" customFormat="1" ht="15" customHeight="1" x14ac:dyDescent="0.25">
      <c r="A112" s="98"/>
      <c r="B112" s="136"/>
      <c r="C112" s="136"/>
      <c r="D112" s="136"/>
      <c r="E112" s="136"/>
      <c r="F112" s="136"/>
      <c r="G112" s="136"/>
      <c r="H112" s="136"/>
      <c r="I112" s="137"/>
      <c r="J112" s="137"/>
      <c r="K112" s="1"/>
      <c r="L112" s="98"/>
      <c r="M112" s="98"/>
      <c r="N112" s="98"/>
      <c r="O112" s="98"/>
      <c r="P112" s="64"/>
      <c r="R112" s="64"/>
      <c r="S112" s="64"/>
      <c r="T112" s="64"/>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2"/>
    </row>
    <row r="113" spans="1:71" s="199" customFormat="1" ht="15" customHeight="1" x14ac:dyDescent="0.25">
      <c r="A113" s="98"/>
      <c r="B113" s="136"/>
      <c r="C113" s="136"/>
      <c r="D113" s="136"/>
      <c r="E113" s="136"/>
      <c r="F113" s="136"/>
      <c r="G113" s="136"/>
      <c r="H113" s="136"/>
      <c r="I113" s="137"/>
      <c r="J113" s="137"/>
      <c r="K113" s="1"/>
      <c r="L113" s="98"/>
      <c r="M113" s="98"/>
      <c r="N113" s="98"/>
      <c r="O113" s="98"/>
      <c r="P113" s="64"/>
      <c r="R113" s="64"/>
      <c r="S113" s="64"/>
      <c r="T113" s="64"/>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2"/>
    </row>
    <row r="114" spans="1:71" s="199" customFormat="1" ht="15" customHeight="1" x14ac:dyDescent="0.25">
      <c r="A114" s="98"/>
      <c r="B114" s="136"/>
      <c r="C114" s="136"/>
      <c r="D114" s="136"/>
      <c r="E114" s="136"/>
      <c r="F114" s="136"/>
      <c r="G114" s="136"/>
      <c r="H114" s="136"/>
      <c r="I114" s="137"/>
      <c r="J114" s="137"/>
      <c r="K114" s="1"/>
      <c r="L114" s="98"/>
      <c r="M114" s="98"/>
      <c r="N114" s="98"/>
      <c r="O114" s="98"/>
      <c r="P114" s="64"/>
      <c r="R114" s="64"/>
      <c r="S114" s="64"/>
      <c r="T114" s="64"/>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2"/>
    </row>
    <row r="115" spans="1:71" s="199" customFormat="1" ht="15" customHeight="1" x14ac:dyDescent="0.25">
      <c r="A115" s="98"/>
      <c r="B115" s="136"/>
      <c r="C115" s="136"/>
      <c r="D115" s="136"/>
      <c r="E115" s="136"/>
      <c r="F115" s="136"/>
      <c r="G115" s="136"/>
      <c r="H115" s="136"/>
      <c r="I115" s="137"/>
      <c r="J115" s="137"/>
      <c r="K115" s="1"/>
      <c r="L115" s="98"/>
      <c r="M115" s="98"/>
      <c r="N115" s="98"/>
      <c r="O115" s="98"/>
      <c r="P115" s="64"/>
      <c r="R115" s="64"/>
      <c r="S115" s="64"/>
      <c r="T115" s="64"/>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2"/>
    </row>
    <row r="116" spans="1:71" s="199" customFormat="1" ht="15" customHeight="1" x14ac:dyDescent="0.25">
      <c r="A116" s="98"/>
      <c r="B116" s="136"/>
      <c r="C116" s="136"/>
      <c r="D116" s="136"/>
      <c r="E116" s="136"/>
      <c r="F116" s="136"/>
      <c r="G116" s="136"/>
      <c r="H116" s="136"/>
      <c r="I116" s="137"/>
      <c r="J116" s="137"/>
      <c r="K116" s="1"/>
      <c r="L116" s="98"/>
      <c r="M116" s="98"/>
      <c r="N116" s="98"/>
      <c r="O116" s="98"/>
      <c r="P116" s="64"/>
      <c r="R116" s="64"/>
      <c r="S116" s="64"/>
      <c r="T116" s="64"/>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2"/>
    </row>
    <row r="117" spans="1:71" s="199" customFormat="1" ht="15" customHeight="1" x14ac:dyDescent="0.25">
      <c r="A117" s="98"/>
      <c r="B117" s="136"/>
      <c r="C117" s="136"/>
      <c r="D117" s="136"/>
      <c r="E117" s="136"/>
      <c r="F117" s="136"/>
      <c r="G117" s="136"/>
      <c r="H117" s="136"/>
      <c r="I117" s="137"/>
      <c r="J117" s="137"/>
      <c r="K117" s="1"/>
      <c r="L117" s="98"/>
      <c r="M117" s="98"/>
      <c r="N117" s="98"/>
      <c r="O117" s="98"/>
      <c r="P117" s="64"/>
      <c r="R117" s="64"/>
      <c r="S117" s="64"/>
      <c r="T117" s="64"/>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2"/>
    </row>
    <row r="118" spans="1:71" s="199" customFormat="1" ht="15" customHeight="1" x14ac:dyDescent="0.25">
      <c r="A118" s="98"/>
      <c r="B118" s="136"/>
      <c r="C118" s="136"/>
      <c r="D118" s="136"/>
      <c r="E118" s="136"/>
      <c r="F118" s="136"/>
      <c r="G118" s="136"/>
      <c r="H118" s="136"/>
      <c r="I118" s="137"/>
      <c r="J118" s="137"/>
      <c r="K118" s="1"/>
      <c r="L118" s="98"/>
      <c r="M118" s="98"/>
      <c r="N118" s="98"/>
      <c r="O118" s="98"/>
      <c r="P118" s="64"/>
      <c r="R118" s="64"/>
      <c r="S118" s="64"/>
      <c r="T118" s="64"/>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2"/>
    </row>
    <row r="119" spans="1:71" s="199" customFormat="1" ht="15" customHeight="1" x14ac:dyDescent="0.25">
      <c r="A119" s="98"/>
      <c r="B119" s="98"/>
      <c r="C119" s="98"/>
      <c r="D119" s="98"/>
      <c r="E119" s="98"/>
      <c r="F119" s="98"/>
      <c r="G119" s="98"/>
      <c r="H119" s="98"/>
      <c r="I119" s="77"/>
      <c r="J119" s="77"/>
      <c r="K119" s="1"/>
      <c r="L119" s="98"/>
      <c r="M119" s="98"/>
      <c r="N119" s="98"/>
      <c r="O119" s="98"/>
      <c r="P119" s="64"/>
      <c r="R119" s="64"/>
      <c r="S119" s="64"/>
      <c r="T119" s="64"/>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2"/>
    </row>
    <row r="120" spans="1:71" s="199" customFormat="1" ht="15" customHeight="1" x14ac:dyDescent="0.25">
      <c r="A120" s="98"/>
      <c r="B120" s="98"/>
      <c r="C120" s="98"/>
      <c r="D120" s="98"/>
      <c r="E120" s="98"/>
      <c r="F120" s="98"/>
      <c r="G120" s="98"/>
      <c r="H120" s="98"/>
      <c r="I120" s="77"/>
      <c r="J120" s="77"/>
      <c r="K120" s="1"/>
      <c r="L120" s="98"/>
      <c r="M120" s="98"/>
      <c r="N120" s="98"/>
      <c r="O120" s="98"/>
      <c r="P120" s="64"/>
      <c r="R120" s="64"/>
      <c r="S120" s="64"/>
      <c r="T120" s="64"/>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2"/>
    </row>
    <row r="121" spans="1:71" s="199" customFormat="1" ht="15" customHeight="1" x14ac:dyDescent="0.25">
      <c r="A121" s="98"/>
      <c r="B121" s="98"/>
      <c r="C121" s="98"/>
      <c r="D121" s="98"/>
      <c r="E121" s="98"/>
      <c r="F121" s="98"/>
      <c r="G121" s="98"/>
      <c r="H121" s="98"/>
      <c r="I121" s="77"/>
      <c r="J121" s="77"/>
      <c r="K121" s="1"/>
      <c r="L121" s="98"/>
      <c r="M121" s="98"/>
      <c r="N121" s="98"/>
      <c r="O121" s="98"/>
      <c r="P121" s="64"/>
      <c r="R121" s="64"/>
      <c r="S121" s="64"/>
      <c r="T121" s="64"/>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2"/>
    </row>
    <row r="122" spans="1:71" s="199" customFormat="1" ht="15" customHeight="1" x14ac:dyDescent="0.25">
      <c r="A122" s="98"/>
      <c r="B122" s="98"/>
      <c r="C122" s="98"/>
      <c r="D122" s="98"/>
      <c r="E122" s="98"/>
      <c r="F122" s="98"/>
      <c r="G122" s="98"/>
      <c r="H122" s="98"/>
      <c r="I122" s="77"/>
      <c r="J122" s="77"/>
      <c r="K122" s="1"/>
      <c r="L122" s="98"/>
      <c r="M122" s="98"/>
      <c r="N122" s="98"/>
      <c r="O122" s="98"/>
      <c r="P122" s="64"/>
      <c r="R122" s="64"/>
      <c r="S122" s="64"/>
      <c r="T122" s="64"/>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2"/>
    </row>
    <row r="123" spans="1:71" s="199" customFormat="1" ht="15" customHeight="1" x14ac:dyDescent="0.25">
      <c r="A123" s="98"/>
      <c r="B123" s="98"/>
      <c r="C123" s="98"/>
      <c r="D123" s="98"/>
      <c r="E123" s="98"/>
      <c r="F123" s="98"/>
      <c r="G123" s="98"/>
      <c r="H123" s="98"/>
      <c r="I123" s="77"/>
      <c r="J123" s="77"/>
      <c r="K123" s="1"/>
      <c r="L123" s="98"/>
      <c r="M123" s="98"/>
      <c r="N123" s="98"/>
      <c r="O123" s="98"/>
      <c r="P123" s="64"/>
      <c r="R123" s="64"/>
      <c r="S123" s="64"/>
      <c r="T123" s="64"/>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2"/>
    </row>
    <row r="124" spans="1:71" s="199" customFormat="1" ht="15" customHeight="1" x14ac:dyDescent="0.25">
      <c r="A124" s="98"/>
      <c r="B124" s="98"/>
      <c r="C124" s="98"/>
      <c r="D124" s="98"/>
      <c r="E124" s="98"/>
      <c r="F124" s="98"/>
      <c r="G124" s="98"/>
      <c r="H124" s="98"/>
      <c r="I124" s="77"/>
      <c r="J124" s="77"/>
      <c r="K124" s="1"/>
      <c r="L124" s="98"/>
      <c r="M124" s="98"/>
      <c r="N124" s="98"/>
      <c r="O124" s="98"/>
      <c r="P124" s="64"/>
      <c r="R124" s="64"/>
      <c r="S124" s="64"/>
      <c r="T124" s="64"/>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2"/>
    </row>
    <row r="125" spans="1:71" s="199" customFormat="1" ht="15" customHeight="1" x14ac:dyDescent="0.25">
      <c r="A125" s="98"/>
      <c r="B125" s="98"/>
      <c r="C125" s="98"/>
      <c r="D125" s="98"/>
      <c r="E125" s="98"/>
      <c r="F125" s="98"/>
      <c r="G125" s="98"/>
      <c r="H125" s="98"/>
      <c r="I125" s="77"/>
      <c r="J125" s="77"/>
      <c r="K125" s="1"/>
      <c r="L125" s="98"/>
      <c r="M125" s="98"/>
      <c r="N125" s="98"/>
      <c r="O125" s="98"/>
      <c r="P125" s="64"/>
      <c r="R125" s="64"/>
      <c r="S125" s="64"/>
      <c r="T125" s="64"/>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2"/>
    </row>
    <row r="126" spans="1:71" s="199" customFormat="1" ht="15" customHeight="1" x14ac:dyDescent="0.25">
      <c r="A126" s="98"/>
      <c r="B126" s="98"/>
      <c r="C126" s="98"/>
      <c r="D126" s="98"/>
      <c r="E126" s="98"/>
      <c r="F126" s="98"/>
      <c r="G126" s="98"/>
      <c r="H126" s="98"/>
      <c r="I126" s="77"/>
      <c r="J126" s="77"/>
      <c r="K126" s="1"/>
      <c r="L126" s="98"/>
      <c r="M126" s="98"/>
      <c r="N126" s="98"/>
      <c r="O126" s="98"/>
      <c r="P126" s="64"/>
      <c r="R126" s="64"/>
      <c r="S126" s="64"/>
      <c r="T126" s="64"/>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2"/>
    </row>
    <row r="127" spans="1:71" s="199" customFormat="1" ht="15" customHeight="1" x14ac:dyDescent="0.25">
      <c r="A127" s="98"/>
      <c r="B127" s="98"/>
      <c r="C127" s="98"/>
      <c r="D127" s="98"/>
      <c r="E127" s="98"/>
      <c r="F127" s="98"/>
      <c r="G127" s="98"/>
      <c r="H127" s="98"/>
      <c r="I127" s="77"/>
      <c r="J127" s="77"/>
      <c r="K127" s="1"/>
      <c r="L127" s="98"/>
      <c r="M127" s="98"/>
      <c r="N127" s="98"/>
      <c r="O127" s="98"/>
      <c r="P127" s="64"/>
      <c r="R127" s="64"/>
      <c r="S127" s="64"/>
      <c r="T127" s="64"/>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2"/>
    </row>
    <row r="128" spans="1:71" s="199" customFormat="1" ht="15" customHeight="1" x14ac:dyDescent="0.25">
      <c r="A128" s="98"/>
      <c r="B128" s="98"/>
      <c r="C128" s="98"/>
      <c r="D128" s="98"/>
      <c r="E128" s="98"/>
      <c r="F128" s="98"/>
      <c r="G128" s="98"/>
      <c r="H128" s="98"/>
      <c r="I128" s="77"/>
      <c r="J128" s="77"/>
      <c r="K128" s="1"/>
      <c r="L128" s="98"/>
      <c r="M128" s="98"/>
      <c r="N128" s="98"/>
      <c r="O128" s="98"/>
      <c r="P128" s="64"/>
      <c r="R128" s="64"/>
      <c r="S128" s="64"/>
      <c r="T128" s="64"/>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2"/>
    </row>
    <row r="129" spans="1:71" s="199" customFormat="1" ht="15" customHeight="1" x14ac:dyDescent="0.25">
      <c r="A129" s="98"/>
      <c r="B129" s="98"/>
      <c r="C129" s="98"/>
      <c r="D129" s="98"/>
      <c r="E129" s="98"/>
      <c r="F129" s="98"/>
      <c r="G129" s="98"/>
      <c r="H129" s="98"/>
      <c r="I129" s="77"/>
      <c r="J129" s="77"/>
      <c r="K129" s="1"/>
      <c r="L129" s="98"/>
      <c r="M129" s="98"/>
      <c r="N129" s="98"/>
      <c r="O129" s="98"/>
      <c r="P129" s="64"/>
      <c r="R129" s="64"/>
      <c r="S129" s="64"/>
      <c r="T129" s="64"/>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2"/>
    </row>
    <row r="130" spans="1:71" s="199" customFormat="1" ht="15" customHeight="1" x14ac:dyDescent="0.25">
      <c r="A130" s="98"/>
      <c r="B130" s="98"/>
      <c r="C130" s="98"/>
      <c r="D130" s="98"/>
      <c r="E130" s="98"/>
      <c r="F130" s="98"/>
      <c r="G130" s="98"/>
      <c r="H130" s="98"/>
      <c r="I130" s="77"/>
      <c r="J130" s="77"/>
      <c r="K130" s="1"/>
      <c r="L130" s="98"/>
      <c r="M130" s="98"/>
      <c r="N130" s="98"/>
      <c r="O130" s="98"/>
      <c r="P130" s="64"/>
      <c r="R130" s="64"/>
      <c r="S130" s="64"/>
      <c r="T130" s="64"/>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2"/>
    </row>
    <row r="131" spans="1:71" s="199" customFormat="1" ht="15" customHeight="1" x14ac:dyDescent="0.25">
      <c r="A131" s="98"/>
      <c r="B131" s="98"/>
      <c r="C131" s="98"/>
      <c r="D131" s="98"/>
      <c r="E131" s="98"/>
      <c r="F131" s="98"/>
      <c r="G131" s="98"/>
      <c r="H131" s="98"/>
      <c r="I131" s="77"/>
      <c r="J131" s="77"/>
      <c r="K131" s="1"/>
      <c r="L131" s="98"/>
      <c r="M131" s="98"/>
      <c r="N131" s="98"/>
      <c r="O131" s="98"/>
      <c r="P131" s="64"/>
      <c r="R131" s="64"/>
      <c r="S131" s="64"/>
      <c r="T131" s="64"/>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2"/>
    </row>
    <row r="132" spans="1:71" s="199" customFormat="1" ht="15" customHeight="1" x14ac:dyDescent="0.25">
      <c r="A132" s="98"/>
      <c r="B132" s="98"/>
      <c r="C132" s="98"/>
      <c r="D132" s="98"/>
      <c r="E132" s="98"/>
      <c r="F132" s="98"/>
      <c r="G132" s="98"/>
      <c r="H132" s="98"/>
      <c r="I132" s="77"/>
      <c r="J132" s="77"/>
      <c r="K132" s="1"/>
      <c r="L132" s="98"/>
      <c r="M132" s="98"/>
      <c r="N132" s="98"/>
      <c r="O132" s="98"/>
      <c r="P132" s="64"/>
      <c r="R132" s="64"/>
      <c r="S132" s="64"/>
      <c r="T132" s="64"/>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2"/>
    </row>
    <row r="133" spans="1:71" s="199" customFormat="1" ht="15" customHeight="1" x14ac:dyDescent="0.25">
      <c r="A133" s="98"/>
      <c r="B133" s="98"/>
      <c r="C133" s="98"/>
      <c r="D133" s="98"/>
      <c r="E133" s="98"/>
      <c r="F133" s="98"/>
      <c r="G133" s="98"/>
      <c r="H133" s="98"/>
      <c r="I133" s="77"/>
      <c r="J133" s="77"/>
      <c r="K133" s="1"/>
      <c r="L133" s="98"/>
      <c r="M133" s="98"/>
      <c r="N133" s="98"/>
      <c r="O133" s="98"/>
      <c r="P133" s="64"/>
      <c r="R133" s="64"/>
      <c r="S133" s="64"/>
      <c r="T133" s="64"/>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2"/>
    </row>
    <row r="134" spans="1:71" s="199" customFormat="1" ht="15" customHeight="1" x14ac:dyDescent="0.25">
      <c r="A134" s="98"/>
      <c r="B134" s="98"/>
      <c r="C134" s="98"/>
      <c r="D134" s="98"/>
      <c r="E134" s="98"/>
      <c r="F134" s="98"/>
      <c r="G134" s="98"/>
      <c r="H134" s="98"/>
      <c r="I134" s="77"/>
      <c r="J134" s="77"/>
      <c r="K134" s="1"/>
      <c r="L134" s="98"/>
      <c r="M134" s="98"/>
      <c r="N134" s="98"/>
      <c r="O134" s="98"/>
      <c r="P134" s="64"/>
      <c r="R134" s="64"/>
      <c r="S134" s="64"/>
      <c r="T134" s="64"/>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2"/>
    </row>
    <row r="135" spans="1:71" s="199" customFormat="1" ht="15" customHeight="1" x14ac:dyDescent="0.25">
      <c r="A135" s="98"/>
      <c r="B135" s="98"/>
      <c r="C135" s="98"/>
      <c r="D135" s="98"/>
      <c r="E135" s="98"/>
      <c r="F135" s="98"/>
      <c r="G135" s="98"/>
      <c r="H135" s="98"/>
      <c r="I135" s="77"/>
      <c r="J135" s="77"/>
      <c r="K135" s="1"/>
      <c r="L135" s="98"/>
      <c r="M135" s="98"/>
      <c r="N135" s="98"/>
      <c r="O135" s="98"/>
      <c r="P135" s="64"/>
      <c r="R135" s="64"/>
      <c r="S135" s="64"/>
      <c r="T135" s="64"/>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2"/>
    </row>
    <row r="136" spans="1:71" s="199" customFormat="1" ht="15" customHeight="1" x14ac:dyDescent="0.25">
      <c r="A136" s="98"/>
      <c r="B136" s="98"/>
      <c r="C136" s="98"/>
      <c r="D136" s="98"/>
      <c r="E136" s="98"/>
      <c r="F136" s="98"/>
      <c r="G136" s="98"/>
      <c r="H136" s="98"/>
      <c r="I136" s="77"/>
      <c r="J136" s="77"/>
      <c r="K136" s="1"/>
      <c r="L136" s="98"/>
      <c r="M136" s="98"/>
      <c r="N136" s="98"/>
      <c r="O136" s="98"/>
      <c r="P136" s="64"/>
      <c r="R136" s="64"/>
      <c r="S136" s="64"/>
      <c r="T136" s="64"/>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2"/>
    </row>
    <row r="137" spans="1:71" s="199" customFormat="1" ht="15" customHeight="1" x14ac:dyDescent="0.25">
      <c r="A137" s="98"/>
      <c r="B137" s="98"/>
      <c r="C137" s="98"/>
      <c r="D137" s="98"/>
      <c r="E137" s="98"/>
      <c r="F137" s="98"/>
      <c r="G137" s="98"/>
      <c r="H137" s="98"/>
      <c r="I137" s="77"/>
      <c r="J137" s="77"/>
      <c r="K137" s="1"/>
      <c r="L137" s="98"/>
      <c r="M137" s="98"/>
      <c r="N137" s="98"/>
      <c r="O137" s="98"/>
      <c r="P137" s="64"/>
      <c r="R137" s="64"/>
      <c r="S137" s="64"/>
      <c r="T137" s="64"/>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2"/>
    </row>
    <row r="138" spans="1:71" s="199" customFormat="1" ht="15" customHeight="1" x14ac:dyDescent="0.25">
      <c r="A138" s="98"/>
      <c r="B138" s="98"/>
      <c r="C138" s="98"/>
      <c r="D138" s="98"/>
      <c r="E138" s="98"/>
      <c r="F138" s="98"/>
      <c r="G138" s="98"/>
      <c r="H138" s="98"/>
      <c r="I138" s="77"/>
      <c r="J138" s="77"/>
      <c r="K138" s="1"/>
      <c r="L138" s="98"/>
      <c r="M138" s="98"/>
      <c r="N138" s="98"/>
      <c r="O138" s="98"/>
      <c r="P138" s="64"/>
      <c r="R138" s="64"/>
      <c r="S138" s="64"/>
      <c r="T138" s="64"/>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2"/>
    </row>
    <row r="139" spans="1:71" s="199" customFormat="1" ht="15" customHeight="1" x14ac:dyDescent="0.25">
      <c r="A139" s="98"/>
      <c r="B139" s="98"/>
      <c r="C139" s="98"/>
      <c r="D139" s="98"/>
      <c r="E139" s="98"/>
      <c r="F139" s="98"/>
      <c r="G139" s="98"/>
      <c r="H139" s="98"/>
      <c r="I139" s="77"/>
      <c r="J139" s="77"/>
      <c r="K139" s="1"/>
      <c r="L139" s="98"/>
      <c r="M139" s="98"/>
      <c r="N139" s="98"/>
      <c r="O139" s="98"/>
      <c r="P139" s="64"/>
      <c r="R139" s="64"/>
      <c r="S139" s="64"/>
      <c r="T139" s="64"/>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2"/>
    </row>
    <row r="140" spans="1:71" s="199" customFormat="1" ht="15" customHeight="1" x14ac:dyDescent="0.25">
      <c r="A140" s="98"/>
      <c r="B140" s="98"/>
      <c r="C140" s="98"/>
      <c r="D140" s="98"/>
      <c r="E140" s="98"/>
      <c r="F140" s="98"/>
      <c r="G140" s="98"/>
      <c r="H140" s="98"/>
      <c r="I140" s="77"/>
      <c r="J140" s="77"/>
      <c r="K140" s="1"/>
      <c r="L140" s="98"/>
      <c r="M140" s="98"/>
      <c r="N140" s="98"/>
      <c r="O140" s="98"/>
      <c r="P140" s="64"/>
      <c r="R140" s="64"/>
      <c r="S140" s="64"/>
      <c r="T140" s="64"/>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2"/>
    </row>
    <row r="141" spans="1:71" s="199" customFormat="1" ht="15" customHeight="1" x14ac:dyDescent="0.25">
      <c r="A141" s="98"/>
      <c r="B141" s="98"/>
      <c r="C141" s="98"/>
      <c r="D141" s="98"/>
      <c r="E141" s="98"/>
      <c r="F141" s="98"/>
      <c r="G141" s="98"/>
      <c r="H141" s="98"/>
      <c r="I141" s="77"/>
      <c r="J141" s="77"/>
      <c r="K141" s="1"/>
      <c r="L141" s="98"/>
      <c r="M141" s="98"/>
      <c r="N141" s="98"/>
      <c r="O141" s="98"/>
      <c r="P141" s="64"/>
      <c r="R141" s="64"/>
      <c r="S141" s="64"/>
      <c r="T141" s="64"/>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2"/>
    </row>
    <row r="142" spans="1:71" s="199" customFormat="1" ht="15" customHeight="1" x14ac:dyDescent="0.25">
      <c r="A142" s="98"/>
      <c r="B142" s="98"/>
      <c r="C142" s="98"/>
      <c r="D142" s="98"/>
      <c r="E142" s="98"/>
      <c r="F142" s="98"/>
      <c r="G142" s="98"/>
      <c r="H142" s="98"/>
      <c r="I142" s="77"/>
      <c r="J142" s="77"/>
      <c r="K142" s="1"/>
      <c r="L142" s="98"/>
      <c r="M142" s="98"/>
      <c r="N142" s="98"/>
      <c r="O142" s="98"/>
      <c r="P142" s="64"/>
      <c r="R142" s="64"/>
      <c r="S142" s="64"/>
      <c r="T142" s="64"/>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2"/>
    </row>
    <row r="143" spans="1:71" s="199" customFormat="1" ht="15" customHeight="1" x14ac:dyDescent="0.25">
      <c r="A143" s="98"/>
      <c r="B143" s="98"/>
      <c r="C143" s="98"/>
      <c r="D143" s="98"/>
      <c r="E143" s="98"/>
      <c r="F143" s="98"/>
      <c r="G143" s="98"/>
      <c r="H143" s="98"/>
      <c r="I143" s="77"/>
      <c r="J143" s="77"/>
      <c r="K143" s="1"/>
      <c r="L143" s="98"/>
      <c r="M143" s="98"/>
      <c r="N143" s="98"/>
      <c r="O143" s="98"/>
      <c r="P143" s="64"/>
      <c r="R143" s="64"/>
      <c r="S143" s="64"/>
      <c r="T143" s="64"/>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2"/>
    </row>
    <row r="144" spans="1:71" s="199" customFormat="1" ht="15" customHeight="1" x14ac:dyDescent="0.25">
      <c r="A144" s="98"/>
      <c r="B144" s="98"/>
      <c r="C144" s="98"/>
      <c r="D144" s="98"/>
      <c r="E144" s="98"/>
      <c r="F144" s="98"/>
      <c r="G144" s="98"/>
      <c r="H144" s="98"/>
      <c r="I144" s="77"/>
      <c r="J144" s="77"/>
      <c r="K144" s="1"/>
      <c r="L144" s="98"/>
      <c r="M144" s="98"/>
      <c r="N144" s="98"/>
      <c r="O144" s="98"/>
      <c r="P144" s="64"/>
      <c r="R144" s="64"/>
      <c r="S144" s="64"/>
      <c r="T144" s="64"/>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2"/>
    </row>
    <row r="145" spans="1:71" s="199" customFormat="1" ht="15" customHeight="1" x14ac:dyDescent="0.25">
      <c r="A145" s="98"/>
      <c r="B145" s="98"/>
      <c r="C145" s="98"/>
      <c r="D145" s="98"/>
      <c r="E145" s="98"/>
      <c r="F145" s="98"/>
      <c r="G145" s="98"/>
      <c r="H145" s="98"/>
      <c r="I145" s="77"/>
      <c r="J145" s="77"/>
      <c r="K145" s="1"/>
      <c r="L145" s="98"/>
      <c r="M145" s="98"/>
      <c r="N145" s="98"/>
      <c r="O145" s="98"/>
      <c r="P145" s="64"/>
      <c r="R145" s="64"/>
      <c r="S145" s="64"/>
      <c r="T145" s="64"/>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2"/>
    </row>
    <row r="146" spans="1:71" s="199" customFormat="1" ht="15" customHeight="1" x14ac:dyDescent="0.25">
      <c r="A146" s="98"/>
      <c r="B146" s="98"/>
      <c r="C146" s="98"/>
      <c r="D146" s="98"/>
      <c r="E146" s="98"/>
      <c r="F146" s="98"/>
      <c r="G146" s="98"/>
      <c r="H146" s="98"/>
      <c r="I146" s="77"/>
      <c r="J146" s="77"/>
      <c r="K146" s="1"/>
      <c r="L146" s="98"/>
      <c r="M146" s="98"/>
      <c r="N146" s="98"/>
      <c r="O146" s="98"/>
      <c r="P146" s="64"/>
      <c r="R146" s="64"/>
      <c r="S146" s="64"/>
      <c r="T146" s="64"/>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2"/>
    </row>
    <row r="147" spans="1:71" s="199" customFormat="1" ht="15" customHeight="1" x14ac:dyDescent="0.25">
      <c r="A147" s="98"/>
      <c r="B147" s="98"/>
      <c r="C147" s="98"/>
      <c r="D147" s="98"/>
      <c r="E147" s="98"/>
      <c r="F147" s="98"/>
      <c r="G147" s="98"/>
      <c r="H147" s="98"/>
      <c r="I147" s="77"/>
      <c r="J147" s="77"/>
      <c r="K147" s="1"/>
      <c r="L147" s="98"/>
      <c r="M147" s="98"/>
      <c r="N147" s="98"/>
      <c r="O147" s="98"/>
      <c r="P147" s="64"/>
      <c r="R147" s="64"/>
      <c r="S147" s="64"/>
      <c r="T147" s="64"/>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2"/>
    </row>
    <row r="148" spans="1:71" s="199" customFormat="1" ht="15" customHeight="1" x14ac:dyDescent="0.25">
      <c r="A148" s="98"/>
      <c r="B148" s="98"/>
      <c r="C148" s="98"/>
      <c r="D148" s="98"/>
      <c r="E148" s="98"/>
      <c r="F148" s="98"/>
      <c r="G148" s="98"/>
      <c r="H148" s="98"/>
      <c r="I148" s="77"/>
      <c r="J148" s="77"/>
      <c r="K148" s="1"/>
      <c r="L148" s="98"/>
      <c r="M148" s="98"/>
      <c r="N148" s="98"/>
      <c r="O148" s="98"/>
      <c r="P148" s="64"/>
      <c r="R148" s="64"/>
      <c r="S148" s="64"/>
      <c r="T148" s="64"/>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2"/>
    </row>
    <row r="149" spans="1:71" s="199" customFormat="1" ht="15" customHeight="1" x14ac:dyDescent="0.25">
      <c r="A149" s="98"/>
      <c r="B149" s="98"/>
      <c r="C149" s="98"/>
      <c r="D149" s="98"/>
      <c r="E149" s="98"/>
      <c r="F149" s="98"/>
      <c r="G149" s="98"/>
      <c r="H149" s="98"/>
      <c r="I149" s="77"/>
      <c r="J149" s="77"/>
      <c r="K149" s="1"/>
      <c r="L149" s="98"/>
      <c r="M149" s="98"/>
      <c r="N149" s="98"/>
      <c r="O149" s="98"/>
      <c r="P149" s="64"/>
      <c r="R149" s="64"/>
      <c r="S149" s="64"/>
      <c r="T149" s="64"/>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2"/>
    </row>
    <row r="150" spans="1:71" s="199" customFormat="1" ht="15" customHeight="1" x14ac:dyDescent="0.25">
      <c r="A150" s="98"/>
      <c r="B150" s="98"/>
      <c r="C150" s="98"/>
      <c r="D150" s="98"/>
      <c r="E150" s="98"/>
      <c r="F150" s="98"/>
      <c r="G150" s="98"/>
      <c r="H150" s="98"/>
      <c r="I150" s="77"/>
      <c r="J150" s="77"/>
      <c r="K150" s="1"/>
      <c r="L150" s="98"/>
      <c r="M150" s="98"/>
      <c r="N150" s="98"/>
      <c r="O150" s="98"/>
      <c r="P150" s="65"/>
      <c r="R150" s="64"/>
      <c r="S150" s="64"/>
      <c r="T150" s="64"/>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2"/>
    </row>
    <row r="151" spans="1:71" ht="15" customHeight="1" x14ac:dyDescent="0.25">
      <c r="A151" s="98"/>
      <c r="B151" s="98"/>
      <c r="C151" s="98"/>
      <c r="D151" s="98"/>
      <c r="E151" s="98"/>
      <c r="F151" s="98"/>
      <c r="G151" s="98"/>
      <c r="H151" s="98"/>
      <c r="I151" s="98"/>
      <c r="J151" s="98"/>
      <c r="K151" s="98"/>
      <c r="L151" s="98"/>
      <c r="M151" s="98"/>
      <c r="N151" s="98"/>
      <c r="O151" s="98"/>
      <c r="P151" s="98"/>
    </row>
    <row r="152" spans="1:71" ht="12.75" customHeight="1" x14ac:dyDescent="0.25">
      <c r="A152" s="98"/>
      <c r="B152" s="98"/>
      <c r="C152" s="98"/>
      <c r="D152" s="98"/>
      <c r="E152" s="98"/>
      <c r="F152" s="98"/>
      <c r="G152" s="98"/>
      <c r="H152" s="98"/>
      <c r="I152" s="98"/>
      <c r="J152" s="98"/>
      <c r="K152" s="98"/>
      <c r="L152" s="98"/>
      <c r="M152" s="98"/>
      <c r="N152" s="98"/>
      <c r="O152" s="98"/>
      <c r="P152" s="98"/>
    </row>
    <row r="153" spans="1:71" ht="12.75" customHeight="1" x14ac:dyDescent="0.25">
      <c r="A153" s="98"/>
      <c r="B153" s="98"/>
      <c r="C153" s="98"/>
      <c r="D153" s="98"/>
      <c r="E153" s="98"/>
      <c r="F153" s="98"/>
      <c r="G153" s="98"/>
      <c r="H153" s="98"/>
      <c r="I153" s="98"/>
      <c r="J153" s="98"/>
      <c r="K153" s="98"/>
      <c r="L153" s="98"/>
      <c r="M153" s="98"/>
      <c r="N153" s="98"/>
      <c r="O153" s="98"/>
      <c r="P153" s="98"/>
    </row>
    <row r="154" spans="1:71" ht="12.75" customHeight="1" x14ac:dyDescent="0.25">
      <c r="A154" s="98"/>
      <c r="B154" s="98"/>
      <c r="C154" s="98"/>
      <c r="D154" s="98"/>
      <c r="E154" s="98"/>
      <c r="F154" s="98"/>
      <c r="G154" s="98"/>
      <c r="H154" s="98"/>
      <c r="I154" s="98"/>
      <c r="J154" s="98"/>
      <c r="K154" s="98"/>
      <c r="L154" s="98"/>
      <c r="M154" s="98"/>
      <c r="N154" s="98"/>
      <c r="O154" s="98"/>
      <c r="P154" s="98"/>
    </row>
    <row r="155" spans="1:71" ht="12.75" customHeight="1" x14ac:dyDescent="0.25">
      <c r="A155" s="98"/>
      <c r="B155" s="98"/>
      <c r="C155" s="98"/>
      <c r="D155" s="98"/>
      <c r="E155" s="98"/>
      <c r="F155" s="98"/>
      <c r="G155" s="98"/>
      <c r="H155" s="98"/>
      <c r="I155" s="98"/>
      <c r="J155" s="98"/>
      <c r="K155" s="98"/>
      <c r="L155" s="98"/>
      <c r="M155" s="98"/>
      <c r="N155" s="98"/>
      <c r="O155" s="98"/>
      <c r="P155" s="98"/>
    </row>
    <row r="156" spans="1:71" ht="12.75" hidden="1" customHeight="1" x14ac:dyDescent="0.25"/>
  </sheetData>
  <sheetProtection sheet="1" objects="1" scenarios="1" formatColumns="0" formatRows="0" insertColumns="0" insertRows="0" deleteColumns="0" deleteRows="0"/>
  <dataValidations count="2">
    <dataValidation type="decimal" operator="greaterThanOrEqual" allowBlank="1" showInputMessage="1" showErrorMessage="1" sqref="I17:I71 F78:F82 I86:I97" xr:uid="{00000000-0002-0000-0300-000000000000}">
      <formula1>0</formula1>
    </dataValidation>
    <dataValidation showInputMessage="1" showErrorMessage="1" sqref="G2" xr:uid="{00000000-0002-0000-0300-000001000000}"/>
  </dataValidations>
  <pageMargins left="0.25" right="0.25" top="0.75" bottom="0.75" header="0.3" footer="0.3"/>
  <pageSetup paperSize="9" scale="68" fitToHeight="0" orientation="landscape" verticalDpi="0" r:id="rId1"/>
  <rowBreaks count="1" manualBreakCount="1">
    <brk id="74" max="16383" man="1"/>
  </rowBreak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Opslag!$G$2:$G$5</xm:f>
          </x14:formula1>
          <xm:sqref>K86:K97 K17 K19:K71</xm:sqref>
        </x14:dataValidation>
        <x14:dataValidation type="list" allowBlank="1" showInputMessage="1" showErrorMessage="1" errorTitle="Error: please select from list" error="Select category from list" xr:uid="{684967A7-33BB-4989-B67C-18A2BFCC3626}">
          <x14:formula1>
            <xm:f>Opslag!$E$2:$E$7</xm:f>
          </x14:formula1>
          <xm:sqref>F17:F71 F86:F97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pageSetUpPr fitToPage="1"/>
  </sheetPr>
  <dimension ref="A1:BR128"/>
  <sheetViews>
    <sheetView zoomScaleNormal="100" workbookViewId="0">
      <selection activeCell="C74" sqref="C74"/>
    </sheetView>
  </sheetViews>
  <sheetFormatPr defaultColWidth="0" defaultRowHeight="12.5" zeroHeight="1" outlineLevelRow="1" outlineLevelCol="1" x14ac:dyDescent="0.25"/>
  <cols>
    <col min="1" max="1" width="4.25" style="10" customWidth="1"/>
    <col min="2" max="2" width="13.58203125" style="10" customWidth="1"/>
    <col min="3" max="4" width="16.33203125" style="10" customWidth="1"/>
    <col min="5" max="5" width="12.58203125" style="36" customWidth="1"/>
    <col min="6" max="7" width="16.33203125" style="10" customWidth="1"/>
    <col min="8" max="9" width="16.33203125" style="17" customWidth="1"/>
    <col min="10" max="10" width="10.25" style="198" customWidth="1"/>
    <col min="11" max="11" width="8.83203125" style="10" customWidth="1"/>
    <col min="12" max="12" width="16.33203125" style="10" hidden="1" customWidth="1" outlineLevel="1"/>
    <col min="13" max="13" width="41.75" style="10" hidden="1" customWidth="1" outlineLevel="1"/>
    <col min="14" max="14" width="9" style="10" hidden="1" customWidth="1" outlineLevel="1"/>
    <col min="15" max="15" width="9" style="10" customWidth="1" collapsed="1"/>
    <col min="16" max="23" width="9" style="10" hidden="1" customWidth="1"/>
    <col min="24" max="24" width="9" style="199" hidden="1" customWidth="1"/>
    <col min="25" max="16384" width="9" style="10" hidden="1"/>
  </cols>
  <sheetData>
    <row r="1" spans="1:70" s="98" customFormat="1" x14ac:dyDescent="0.25">
      <c r="E1" s="141"/>
      <c r="H1" s="99"/>
      <c r="I1" s="99"/>
      <c r="J1" s="192"/>
      <c r="X1" s="89"/>
    </row>
    <row r="2" spans="1:70" s="98" customFormat="1" x14ac:dyDescent="0.25">
      <c r="E2" s="141"/>
      <c r="F2" s="86" t="s">
        <v>7</v>
      </c>
      <c r="G2" s="87" t="str">
        <f>+'Start here (select langage)'!G2</f>
        <v xml:space="preserve">English </v>
      </c>
      <c r="H2" s="99"/>
      <c r="I2" s="99"/>
      <c r="J2" s="192"/>
      <c r="X2" s="89"/>
    </row>
    <row r="3" spans="1:70" s="75" customFormat="1" x14ac:dyDescent="0.25">
      <c r="E3" s="142"/>
      <c r="H3" s="101"/>
      <c r="I3" s="101"/>
      <c r="J3" s="192"/>
      <c r="X3" s="89"/>
    </row>
    <row r="4" spans="1:70" s="75" customFormat="1" ht="22.5" x14ac:dyDescent="0.45">
      <c r="B4" s="78" t="str">
        <f>+HLOOKUP(InputLanguage,LookupList,2,FALSE)</f>
        <v>Nordic Ecolabelling of cleaning services, Gen. 4</v>
      </c>
      <c r="E4" s="142"/>
      <c r="H4" s="101"/>
      <c r="I4" s="101"/>
      <c r="J4" s="192"/>
      <c r="X4" s="89"/>
    </row>
    <row r="5" spans="1:70" s="75" customFormat="1" ht="20" x14ac:dyDescent="0.4">
      <c r="B5" s="218" t="str">
        <f>+HLOOKUP(InputLanguage,LookupList,111,FALSE)</f>
        <v>- Specification of transportation</v>
      </c>
      <c r="E5" s="142"/>
      <c r="H5" s="101"/>
      <c r="I5" s="101"/>
      <c r="J5" s="192"/>
      <c r="L5" s="143" t="str">
        <f>+HLOOKUP(InputLanguage,LookupList,18,FALSE)</f>
        <v>Nordic Ecolabelling, Internal evaluation</v>
      </c>
      <c r="X5" s="89"/>
    </row>
    <row r="6" spans="1:70" s="75" customFormat="1" ht="65.150000000000006" customHeight="1" x14ac:dyDescent="0.4">
      <c r="B6" s="279" t="str">
        <f>+HLOOKUP(InputLanguage,LookupList,219,FALSE)</f>
        <v>Plug-in hybrid cars is entered as two separate lines representing each fuel type. Total driven km is entered on only one of the two lines.</v>
      </c>
      <c r="C6" s="280"/>
      <c r="E6" s="142"/>
      <c r="H6" s="101"/>
      <c r="I6" s="101"/>
      <c r="J6" s="192"/>
      <c r="L6" s="143"/>
      <c r="X6" s="89"/>
    </row>
    <row r="7" spans="1:70" s="75" customFormat="1" x14ac:dyDescent="0.25">
      <c r="E7" s="142"/>
      <c r="H7" s="101"/>
      <c r="I7" s="101"/>
      <c r="J7" s="192"/>
      <c r="X7" s="89"/>
    </row>
    <row r="8" spans="1:70" s="138" customFormat="1" ht="14" x14ac:dyDescent="0.3">
      <c r="A8" s="98"/>
      <c r="B8" s="79"/>
      <c r="C8" s="79"/>
      <c r="D8" s="86"/>
      <c r="E8" s="109"/>
      <c r="F8" s="109"/>
      <c r="G8" s="109"/>
      <c r="H8" s="109"/>
      <c r="I8" s="109"/>
      <c r="J8" s="193"/>
      <c r="K8" s="89"/>
      <c r="L8" s="89"/>
      <c r="M8" s="89"/>
      <c r="N8" s="89"/>
      <c r="O8" s="89"/>
      <c r="P8" s="105"/>
      <c r="Q8" s="98"/>
      <c r="R8" s="98"/>
      <c r="S8" s="98"/>
      <c r="T8" s="98"/>
      <c r="U8" s="98"/>
      <c r="V8" s="98"/>
      <c r="W8" s="98"/>
      <c r="X8" s="89"/>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row>
    <row r="9" spans="1:70" s="75" customFormat="1" ht="15.5" x14ac:dyDescent="0.35">
      <c r="B9" s="144" t="str">
        <f>+HLOOKUP(InputLanguage,LookupList,112,FALSE)&amp;":"</f>
        <v>Listing of vehicles in relation to normal cleaning:</v>
      </c>
      <c r="E9" s="142"/>
      <c r="H9" s="101"/>
      <c r="I9" s="101"/>
      <c r="J9" s="192"/>
      <c r="X9" s="89"/>
    </row>
    <row r="10" spans="1:70" s="75" customFormat="1" ht="81.75" customHeight="1" x14ac:dyDescent="0.25">
      <c r="B10" s="145" t="str">
        <f>+HLOOKUP(InputLanguage,LookupList,113,FALSE)</f>
        <v>Vehicle type</v>
      </c>
      <c r="C10" s="145" t="str">
        <f>+HLOOKUP(InputLanguage,LookupList,121,FALSE)</f>
        <v>Brand</v>
      </c>
      <c r="D10" s="145" t="str">
        <f>+HLOOKUP(InputLanguage,LookupList,122,FALSE)</f>
        <v>Model</v>
      </c>
      <c r="E10" s="145" t="str">
        <f>+HLOOKUP(InputLanguage,LookupList,123,FALSE)</f>
        <v>Fuel type</v>
      </c>
      <c r="F10" s="146" t="str">
        <f>+HLOOKUP(InputLanguage,LookupList,146,FALSE)</f>
        <v>Registration number</v>
      </c>
      <c r="G10" s="145" t="str">
        <f>+HLOOKUP(InputLanguage,LookupList,145,FALSE)</f>
        <v>Used for</v>
      </c>
      <c r="H10" s="147" t="str">
        <f>+HLOOKUP(InputLanguage,LookupList,147,FALSE)</f>
        <v>Driven km for the period</v>
      </c>
      <c r="I10" s="147" t="str">
        <f>+HLOOKUP(InputLanguage,LookupList,148,FALSE)</f>
        <v>Fuel consumption for the period (litres)</v>
      </c>
      <c r="J10" s="194"/>
      <c r="K10" s="91"/>
      <c r="L10" s="220" t="s">
        <v>21</v>
      </c>
      <c r="M10" s="148" t="s">
        <v>22</v>
      </c>
      <c r="N10" s="89"/>
      <c r="O10" s="89"/>
      <c r="X10" s="89"/>
    </row>
    <row r="11" spans="1:70" x14ac:dyDescent="0.25">
      <c r="B11" s="40"/>
      <c r="C11" s="40"/>
      <c r="D11" s="40"/>
      <c r="E11" s="188"/>
      <c r="F11" s="40"/>
      <c r="G11" s="40"/>
      <c r="H11" s="41"/>
      <c r="I11" s="41"/>
      <c r="J11" s="195" cm="1">
        <f t="array" ref="J11">IFERROR(_xlfn.SWITCH(E11,Opslag!$B$2,Opslag!$H$2,Opslag!$B$3,Opslag!$H$3,Opslag!$B$4,Opslag!$H$4,Opslag!$B$5,Opslag!$H$5,Opslag!$B$6,Opslag!$H$6,Opslag!$B$7,Opslag!$H$7) * I11,I11)</f>
        <v>0</v>
      </c>
      <c r="K11" s="34" t="str">
        <f>IFERROR(+VLOOKUP(E11,Opslag!$B$2:$C$7,2,FALSE),"")</f>
        <v/>
      </c>
      <c r="L11" s="31"/>
      <c r="M11" s="31"/>
      <c r="N11" s="199"/>
      <c r="O11" s="199"/>
    </row>
    <row r="12" spans="1:70" x14ac:dyDescent="0.25">
      <c r="B12" s="40"/>
      <c r="C12" s="40"/>
      <c r="D12" s="40"/>
      <c r="E12" s="188"/>
      <c r="F12" s="40"/>
      <c r="G12" s="40"/>
      <c r="H12" s="41"/>
      <c r="I12" s="41"/>
      <c r="J12" s="195" cm="1">
        <f t="array" ref="J12">IFERROR(_xlfn.SWITCH(E12,Opslag!$B$2,Opslag!$H$2,Opslag!$B$3,Opslag!$H$3,Opslag!$B$4,Opslag!$H$4,Opslag!$B$5,Opslag!$H$5,Opslag!$B$6,Opslag!$H$6,Opslag!$B$7,Opslag!$H$7) * I12,I12)</f>
        <v>0</v>
      </c>
      <c r="K12" s="34" t="str">
        <f>IFERROR(+VLOOKUP(E12,Opslag!$B$2:$C$7,2,FALSE),"")</f>
        <v/>
      </c>
      <c r="L12" s="31"/>
      <c r="M12" s="31"/>
      <c r="N12" s="199"/>
      <c r="O12" s="199"/>
    </row>
    <row r="13" spans="1:70" x14ac:dyDescent="0.25">
      <c r="B13" s="40"/>
      <c r="C13" s="40"/>
      <c r="D13" s="40"/>
      <c r="E13" s="188"/>
      <c r="F13" s="40"/>
      <c r="G13" s="40"/>
      <c r="H13" s="41"/>
      <c r="I13" s="41"/>
      <c r="J13" s="195" cm="1">
        <f t="array" ref="J13">IFERROR(_xlfn.SWITCH(E13,Opslag!$B$2,Opslag!$H$2,Opslag!$B$3,Opslag!$H$3,Opslag!$B$4,Opslag!$H$4,Opslag!$B$5,Opslag!$H$5,Opslag!$B$6,Opslag!$H$6,Opslag!$B$7,Opslag!$H$7) * I13,I13)</f>
        <v>0</v>
      </c>
      <c r="K13" s="34" t="str">
        <f>IFERROR(+VLOOKUP(E13,Opslag!$B$2:$C$7,2,FALSE),"")</f>
        <v/>
      </c>
      <c r="L13" s="31"/>
      <c r="M13" s="31"/>
      <c r="N13" s="199"/>
      <c r="O13" s="199"/>
    </row>
    <row r="14" spans="1:70" x14ac:dyDescent="0.25">
      <c r="B14" s="40"/>
      <c r="C14" s="40"/>
      <c r="D14" s="40"/>
      <c r="E14" s="188"/>
      <c r="F14" s="40"/>
      <c r="G14" s="40"/>
      <c r="H14" s="41"/>
      <c r="I14" s="41"/>
      <c r="J14" s="195" cm="1">
        <f t="array" ref="J14">IFERROR(_xlfn.SWITCH(E14,Opslag!$B$2,Opslag!$H$2,Opslag!$B$3,Opslag!$H$3,Opslag!$B$4,Opslag!$H$4,Opslag!$B$5,Opslag!$H$5,Opslag!$B$6,Opslag!$H$6,Opslag!$B$7,Opslag!$H$7) * I14,I14)</f>
        <v>0</v>
      </c>
      <c r="K14" s="34" t="str">
        <f>IFERROR(+VLOOKUP(E14,Opslag!$B$2:$C$7,2,FALSE),"")</f>
        <v/>
      </c>
      <c r="L14" s="31"/>
      <c r="M14" s="31"/>
      <c r="N14" s="199"/>
      <c r="O14" s="199"/>
    </row>
    <row r="15" spans="1:70" x14ac:dyDescent="0.25">
      <c r="B15" s="40"/>
      <c r="C15" s="40"/>
      <c r="D15" s="40"/>
      <c r="E15" s="188"/>
      <c r="F15" s="40"/>
      <c r="G15" s="40"/>
      <c r="H15" s="41"/>
      <c r="I15" s="41"/>
      <c r="J15" s="195" cm="1">
        <f t="array" ref="J15">IFERROR(_xlfn.SWITCH(E15,Opslag!$B$2,Opslag!$H$2,Opslag!$B$3,Opslag!$H$3,Opslag!$B$4,Opslag!$H$4,Opslag!$B$5,Opslag!$H$5,Opslag!$B$6,Opslag!$H$6,Opslag!$B$7,Opslag!$H$7) * I15,I15)</f>
        <v>0</v>
      </c>
      <c r="K15" s="34" t="str">
        <f>IFERROR(+VLOOKUP(E15,Opslag!$B$2:$C$7,2,FALSE),"")</f>
        <v/>
      </c>
      <c r="L15" s="31"/>
      <c r="M15" s="31"/>
      <c r="N15" s="199"/>
      <c r="O15" s="199"/>
    </row>
    <row r="16" spans="1:70" x14ac:dyDescent="0.25">
      <c r="B16" s="40"/>
      <c r="C16" s="40"/>
      <c r="D16" s="40"/>
      <c r="E16" s="188"/>
      <c r="F16" s="40"/>
      <c r="G16" s="40"/>
      <c r="H16" s="41"/>
      <c r="I16" s="41"/>
      <c r="J16" s="195" cm="1">
        <f t="array" ref="J16">IFERROR(_xlfn.SWITCH(E16,Opslag!$B$2,Opslag!$H$2,Opslag!$B$3,Opslag!$H$3,Opslag!$B$4,Opslag!$H$4,Opslag!$B$5,Opslag!$H$5,Opslag!$B$6,Opslag!$H$6,Opslag!$B$7,Opslag!$H$7) * I16,I16)</f>
        <v>0</v>
      </c>
      <c r="K16" s="34" t="str">
        <f>IFERROR(+VLOOKUP(E16,Opslag!$B$2:$C$7,2,FALSE),"")</f>
        <v/>
      </c>
      <c r="L16" s="31"/>
      <c r="M16" s="31"/>
      <c r="N16" s="199"/>
      <c r="O16" s="199"/>
    </row>
    <row r="17" spans="2:15" x14ac:dyDescent="0.25">
      <c r="B17" s="40"/>
      <c r="C17" s="40"/>
      <c r="D17" s="40"/>
      <c r="E17" s="188"/>
      <c r="F17" s="40"/>
      <c r="G17" s="40"/>
      <c r="H17" s="41"/>
      <c r="I17" s="41"/>
      <c r="J17" s="195" cm="1">
        <f t="array" ref="J17">IFERROR(_xlfn.SWITCH(E17,Opslag!$B$2,Opslag!$H$2,Opslag!$B$3,Opslag!$H$3,Opslag!$B$4,Opslag!$H$4,Opslag!$B$5,Opslag!$H$5,Opslag!$B$6,Opslag!$H$6,Opslag!$B$7,Opslag!$H$7) * I17,I17)</f>
        <v>0</v>
      </c>
      <c r="K17" s="34" t="str">
        <f>IFERROR(+VLOOKUP(E17,Opslag!$B$2:$C$7,2,FALSE),"")</f>
        <v/>
      </c>
      <c r="L17" s="31"/>
      <c r="M17" s="31"/>
      <c r="N17" s="199"/>
      <c r="O17" s="199"/>
    </row>
    <row r="18" spans="2:15" x14ac:dyDescent="0.25">
      <c r="B18" s="40"/>
      <c r="C18" s="40"/>
      <c r="D18" s="40"/>
      <c r="E18" s="188"/>
      <c r="F18" s="40"/>
      <c r="G18" s="40"/>
      <c r="H18" s="41"/>
      <c r="I18" s="41"/>
      <c r="J18" s="195" cm="1">
        <f t="array" ref="J18">IFERROR(_xlfn.SWITCH(E18,Opslag!$B$2,Opslag!$H$2,Opslag!$B$3,Opslag!$H$3,Opslag!$B$4,Opslag!$H$4,Opslag!$B$5,Opslag!$H$5,Opslag!$B$6,Opslag!$H$6,Opslag!$B$7,Opslag!$H$7) * I18,I18)</f>
        <v>0</v>
      </c>
      <c r="K18" s="34" t="str">
        <f>IFERROR(+VLOOKUP(E18,Opslag!$B$2:$C$7,2,FALSE),"")</f>
        <v/>
      </c>
      <c r="L18" s="31"/>
      <c r="M18" s="31"/>
      <c r="N18" s="199"/>
      <c r="O18" s="199"/>
    </row>
    <row r="19" spans="2:15" x14ac:dyDescent="0.25">
      <c r="B19" s="40"/>
      <c r="C19" s="40"/>
      <c r="D19" s="40"/>
      <c r="E19" s="188"/>
      <c r="F19" s="40"/>
      <c r="G19" s="40"/>
      <c r="H19" s="41"/>
      <c r="I19" s="41"/>
      <c r="J19" s="195" cm="1">
        <f t="array" ref="J19">IFERROR(_xlfn.SWITCH(E19,Opslag!$B$2,Opslag!$H$2,Opslag!$B$3,Opslag!$H$3,Opslag!$B$4,Opslag!$H$4,Opslag!$B$5,Opslag!$H$5,Opslag!$B$6,Opslag!$H$6,Opslag!$B$7,Opslag!$H$7) * I19,I19)</f>
        <v>0</v>
      </c>
      <c r="K19" s="34" t="str">
        <f>IFERROR(+VLOOKUP(E19,Opslag!$B$2:$C$7,2,FALSE),"")</f>
        <v/>
      </c>
      <c r="L19" s="31"/>
      <c r="M19" s="31"/>
      <c r="N19" s="199"/>
      <c r="O19" s="199"/>
    </row>
    <row r="20" spans="2:15" x14ac:dyDescent="0.25">
      <c r="B20" s="40"/>
      <c r="C20" s="40"/>
      <c r="D20" s="40"/>
      <c r="E20" s="188"/>
      <c r="F20" s="40"/>
      <c r="G20" s="40"/>
      <c r="H20" s="41"/>
      <c r="I20" s="41"/>
      <c r="J20" s="195" cm="1">
        <f t="array" ref="J20">IFERROR(_xlfn.SWITCH(E20,Opslag!$B$2,Opslag!$H$2,Opslag!$B$3,Opslag!$H$3,Opslag!$B$4,Opslag!$H$4,Opslag!$B$5,Opslag!$H$5,Opslag!$B$6,Opslag!$H$6,Opslag!$B$7,Opslag!$H$7) * I20,I20)</f>
        <v>0</v>
      </c>
      <c r="K20" s="34" t="str">
        <f>IFERROR(+VLOOKUP(E20,Opslag!$B$2:$C$7,2,FALSE),"")</f>
        <v/>
      </c>
      <c r="L20" s="31"/>
      <c r="M20" s="31"/>
      <c r="N20" s="199"/>
      <c r="O20" s="199"/>
    </row>
    <row r="21" spans="2:15" hidden="1" outlineLevel="1" x14ac:dyDescent="0.25">
      <c r="B21" s="40"/>
      <c r="C21" s="40"/>
      <c r="D21" s="40"/>
      <c r="E21" s="188"/>
      <c r="F21" s="40"/>
      <c r="G21" s="40"/>
      <c r="H21" s="41"/>
      <c r="I21" s="41"/>
      <c r="J21" s="195" cm="1">
        <f t="array" ref="J21">IFERROR(_xlfn.SWITCH(E21,Opslag!$B$2,Opslag!$H$2,Opslag!$B$3,Opslag!$H$3,Opslag!$B$4,Opslag!$H$4,Opslag!$B$5,Opslag!$H$5,Opslag!$B$6,Opslag!$H$6,Opslag!$B$7,Opslag!$H$7) * I21,I21)</f>
        <v>0</v>
      </c>
      <c r="K21" s="34" t="str">
        <f>IFERROR(+VLOOKUP(E21,Opslag!$B$2:$C$7,2,FALSE),"")</f>
        <v/>
      </c>
      <c r="L21" s="31"/>
      <c r="M21" s="31"/>
      <c r="N21" s="199"/>
      <c r="O21" s="199"/>
    </row>
    <row r="22" spans="2:15" hidden="1" outlineLevel="1" x14ac:dyDescent="0.25">
      <c r="B22" s="40"/>
      <c r="C22" s="40"/>
      <c r="D22" s="40"/>
      <c r="E22" s="188"/>
      <c r="F22" s="40"/>
      <c r="G22" s="40"/>
      <c r="H22" s="41"/>
      <c r="I22" s="41"/>
      <c r="J22" s="195" cm="1">
        <f t="array" ref="J22">IFERROR(_xlfn.SWITCH(E22,Opslag!$B$2,Opslag!$H$2,Opslag!$B$3,Opslag!$H$3,Opslag!$B$4,Opslag!$H$4,Opslag!$B$5,Opslag!$H$5,Opslag!$B$6,Opslag!$H$6,Opslag!$B$7,Opslag!$H$7) * I22,I22)</f>
        <v>0</v>
      </c>
      <c r="K22" s="34" t="str">
        <f>IFERROR(+VLOOKUP(E22,Opslag!$B$2:$C$7,2,FALSE),"")</f>
        <v/>
      </c>
      <c r="L22" s="31"/>
      <c r="M22" s="31"/>
      <c r="N22" s="199"/>
      <c r="O22" s="199"/>
    </row>
    <row r="23" spans="2:15" hidden="1" outlineLevel="1" x14ac:dyDescent="0.25">
      <c r="B23" s="40"/>
      <c r="C23" s="40"/>
      <c r="D23" s="40"/>
      <c r="E23" s="188"/>
      <c r="F23" s="40"/>
      <c r="G23" s="40"/>
      <c r="H23" s="41"/>
      <c r="I23" s="41"/>
      <c r="J23" s="195" cm="1">
        <f t="array" ref="J23">IFERROR(_xlfn.SWITCH(E23,Opslag!$B$2,Opslag!$H$2,Opslag!$B$3,Opslag!$H$3,Opslag!$B$4,Opslag!$H$4,Opslag!$B$5,Opslag!$H$5,Opslag!$B$6,Opslag!$H$6,Opslag!$B$7,Opslag!$H$7) * I23,I23)</f>
        <v>0</v>
      </c>
      <c r="K23" s="34" t="str">
        <f>IFERROR(+VLOOKUP(E23,Opslag!$B$2:$C$7,2,FALSE),"")</f>
        <v/>
      </c>
      <c r="L23" s="31"/>
      <c r="M23" s="31"/>
      <c r="N23" s="199"/>
      <c r="O23" s="199"/>
    </row>
    <row r="24" spans="2:15" hidden="1" outlineLevel="1" x14ac:dyDescent="0.25">
      <c r="B24" s="40"/>
      <c r="C24" s="40"/>
      <c r="D24" s="40"/>
      <c r="E24" s="188"/>
      <c r="F24" s="40"/>
      <c r="G24" s="40"/>
      <c r="H24" s="41"/>
      <c r="I24" s="41"/>
      <c r="J24" s="195" cm="1">
        <f t="array" ref="J24">IFERROR(_xlfn.SWITCH(E24,Opslag!$B$2,Opslag!$H$2,Opslag!$B$3,Opslag!$H$3,Opslag!$B$4,Opslag!$H$4,Opslag!$B$5,Opslag!$H$5,Opslag!$B$6,Opslag!$H$6,Opslag!$B$7,Opslag!$H$7) * I24,I24)</f>
        <v>0</v>
      </c>
      <c r="K24" s="34" t="str">
        <f>IFERROR(+VLOOKUP(E24,Opslag!$B$2:$C$7,2,FALSE),"")</f>
        <v/>
      </c>
      <c r="L24" s="31"/>
      <c r="M24" s="31"/>
      <c r="N24" s="199"/>
      <c r="O24" s="199"/>
    </row>
    <row r="25" spans="2:15" hidden="1" outlineLevel="1" x14ac:dyDescent="0.25">
      <c r="B25" s="40"/>
      <c r="C25" s="40"/>
      <c r="D25" s="40"/>
      <c r="E25" s="188"/>
      <c r="F25" s="40"/>
      <c r="G25" s="40"/>
      <c r="H25" s="41"/>
      <c r="I25" s="41"/>
      <c r="J25" s="195" cm="1">
        <f t="array" ref="J25">IFERROR(_xlfn.SWITCH(E25,Opslag!$B$2,Opslag!$H$2,Opslag!$B$3,Opslag!$H$3,Opslag!$B$4,Opslag!$H$4,Opslag!$B$5,Opslag!$H$5,Opslag!$B$6,Opslag!$H$6,Opslag!$B$7,Opslag!$H$7) * I25,I25)</f>
        <v>0</v>
      </c>
      <c r="K25" s="34" t="str">
        <f>IFERROR(+VLOOKUP(E25,Opslag!$B$2:$C$7,2,FALSE),"")</f>
        <v/>
      </c>
      <c r="L25" s="31"/>
      <c r="M25" s="31"/>
      <c r="N25" s="199"/>
      <c r="O25" s="199"/>
    </row>
    <row r="26" spans="2:15" hidden="1" outlineLevel="1" x14ac:dyDescent="0.25">
      <c r="B26" s="40"/>
      <c r="C26" s="40"/>
      <c r="D26" s="40"/>
      <c r="E26" s="188"/>
      <c r="F26" s="40"/>
      <c r="G26" s="40"/>
      <c r="H26" s="41"/>
      <c r="I26" s="41"/>
      <c r="J26" s="195" cm="1">
        <f t="array" ref="J26">IFERROR(_xlfn.SWITCH(E26,Opslag!$B$2,Opslag!$H$2,Opslag!$B$3,Opslag!$H$3,Opslag!$B$4,Opslag!$H$4,Opslag!$B$5,Opslag!$H$5,Opslag!$B$6,Opslag!$H$6,Opslag!$B$7,Opslag!$H$7) * I26,I26)</f>
        <v>0</v>
      </c>
      <c r="K26" s="34" t="str">
        <f>IFERROR(+VLOOKUP(E26,Opslag!$B$2:$C$7,2,FALSE),"")</f>
        <v/>
      </c>
      <c r="L26" s="31"/>
      <c r="M26" s="31"/>
      <c r="N26" s="199"/>
      <c r="O26" s="199"/>
    </row>
    <row r="27" spans="2:15" hidden="1" outlineLevel="1" x14ac:dyDescent="0.25">
      <c r="B27" s="40"/>
      <c r="C27" s="40"/>
      <c r="D27" s="40"/>
      <c r="E27" s="188"/>
      <c r="F27" s="40"/>
      <c r="G27" s="40"/>
      <c r="H27" s="41"/>
      <c r="I27" s="41"/>
      <c r="J27" s="195" cm="1">
        <f t="array" ref="J27">IFERROR(_xlfn.SWITCH(E27,Opslag!$B$2,Opslag!$H$2,Opslag!$B$3,Opslag!$H$3,Opslag!$B$4,Opslag!$H$4,Opslag!$B$5,Opslag!$H$5,Opslag!$B$6,Opslag!$H$6,Opslag!$B$7,Opslag!$H$7) * I27,I27)</f>
        <v>0</v>
      </c>
      <c r="K27" s="34" t="str">
        <f>IFERROR(+VLOOKUP(E27,Opslag!$B$2:$C$7,2,FALSE),"")</f>
        <v/>
      </c>
      <c r="L27" s="31"/>
      <c r="M27" s="31"/>
      <c r="N27" s="199"/>
      <c r="O27" s="199"/>
    </row>
    <row r="28" spans="2:15" hidden="1" outlineLevel="1" x14ac:dyDescent="0.25">
      <c r="B28" s="40"/>
      <c r="C28" s="40"/>
      <c r="D28" s="40"/>
      <c r="E28" s="188"/>
      <c r="F28" s="40"/>
      <c r="G28" s="40"/>
      <c r="H28" s="41"/>
      <c r="I28" s="41"/>
      <c r="J28" s="195" cm="1">
        <f t="array" ref="J28">IFERROR(_xlfn.SWITCH(E28,Opslag!$B$2,Opslag!$H$2,Opslag!$B$3,Opslag!$H$3,Opslag!$B$4,Opslag!$H$4,Opslag!$B$5,Opslag!$H$5,Opslag!$B$6,Opslag!$H$6,Opslag!$B$7,Opslag!$H$7) * I28,I28)</f>
        <v>0</v>
      </c>
      <c r="K28" s="34" t="str">
        <f>IFERROR(+VLOOKUP(E28,Opslag!$B$2:$C$7,2,FALSE),"")</f>
        <v/>
      </c>
      <c r="L28" s="31"/>
      <c r="M28" s="31"/>
      <c r="N28" s="199"/>
      <c r="O28" s="199"/>
    </row>
    <row r="29" spans="2:15" hidden="1" outlineLevel="1" x14ac:dyDescent="0.25">
      <c r="B29" s="40"/>
      <c r="C29" s="40"/>
      <c r="D29" s="40"/>
      <c r="E29" s="188"/>
      <c r="F29" s="40"/>
      <c r="G29" s="40"/>
      <c r="H29" s="41"/>
      <c r="I29" s="41"/>
      <c r="J29" s="195" cm="1">
        <f t="array" ref="J29">IFERROR(_xlfn.SWITCH(E29,Opslag!$B$2,Opslag!$H$2,Opslag!$B$3,Opslag!$H$3,Opslag!$B$4,Opslag!$H$4,Opslag!$B$5,Opslag!$H$5,Opslag!$B$6,Opslag!$H$6,Opslag!$B$7,Opslag!$H$7) * I29,I29)</f>
        <v>0</v>
      </c>
      <c r="K29" s="34" t="str">
        <f>IFERROR(+VLOOKUP(E29,Opslag!$B$2:$C$7,2,FALSE),"")</f>
        <v/>
      </c>
      <c r="L29" s="31"/>
      <c r="M29" s="31"/>
      <c r="N29" s="199"/>
      <c r="O29" s="199"/>
    </row>
    <row r="30" spans="2:15" hidden="1" outlineLevel="1" x14ac:dyDescent="0.25">
      <c r="B30" s="40"/>
      <c r="C30" s="40"/>
      <c r="D30" s="40"/>
      <c r="E30" s="188"/>
      <c r="F30" s="40"/>
      <c r="G30" s="40"/>
      <c r="H30" s="41"/>
      <c r="I30" s="41"/>
      <c r="J30" s="195" cm="1">
        <f t="array" ref="J30">IFERROR(_xlfn.SWITCH(E30,Opslag!$B$2,Opslag!$H$2,Opslag!$B$3,Opslag!$H$3,Opslag!$B$4,Opslag!$H$4,Opslag!$B$5,Opslag!$H$5,Opslag!$B$6,Opslag!$H$6,Opslag!$B$7,Opslag!$H$7) * I30,I30)</f>
        <v>0</v>
      </c>
      <c r="K30" s="34" t="str">
        <f>IFERROR(+VLOOKUP(E30,Opslag!$B$2:$C$7,2,FALSE),"")</f>
        <v/>
      </c>
      <c r="L30" s="31"/>
      <c r="M30" s="31"/>
      <c r="N30" s="199"/>
      <c r="O30" s="199"/>
    </row>
    <row r="31" spans="2:15" hidden="1" outlineLevel="1" x14ac:dyDescent="0.25">
      <c r="B31" s="40"/>
      <c r="C31" s="40"/>
      <c r="D31" s="40"/>
      <c r="E31" s="188"/>
      <c r="F31" s="40"/>
      <c r="G31" s="40"/>
      <c r="H31" s="41"/>
      <c r="I31" s="41"/>
      <c r="J31" s="195" cm="1">
        <f t="array" ref="J31">IFERROR(_xlfn.SWITCH(E31,Opslag!$B$2,Opslag!$H$2,Opslag!$B$3,Opslag!$H$3,Opslag!$B$4,Opslag!$H$4,Opslag!$B$5,Opslag!$H$5,Opslag!$B$6,Opslag!$H$6,Opslag!$B$7,Opslag!$H$7) * I31,I31)</f>
        <v>0</v>
      </c>
      <c r="K31" s="34" t="str">
        <f>IFERROR(+VLOOKUP(E31,Opslag!$B$2:$C$7,2,FALSE),"")</f>
        <v/>
      </c>
      <c r="L31" s="31"/>
      <c r="M31" s="31"/>
      <c r="N31" s="199"/>
      <c r="O31" s="199"/>
    </row>
    <row r="32" spans="2:15" hidden="1" outlineLevel="1" x14ac:dyDescent="0.25">
      <c r="B32" s="40"/>
      <c r="C32" s="40"/>
      <c r="D32" s="40"/>
      <c r="E32" s="188"/>
      <c r="F32" s="40"/>
      <c r="G32" s="40"/>
      <c r="H32" s="41"/>
      <c r="I32" s="41"/>
      <c r="J32" s="195" cm="1">
        <f t="array" ref="J32">IFERROR(_xlfn.SWITCH(E32,Opslag!$B$2,Opslag!$H$2,Opslag!$B$3,Opslag!$H$3,Opslag!$B$4,Opslag!$H$4,Opslag!$B$5,Opslag!$H$5,Opslag!$B$6,Opslag!$H$6,Opslag!$B$7,Opslag!$H$7) * I32,I32)</f>
        <v>0</v>
      </c>
      <c r="K32" s="34" t="str">
        <f>IFERROR(+VLOOKUP(E32,Opslag!$B$2:$C$7,2,FALSE),"")</f>
        <v/>
      </c>
      <c r="L32" s="31"/>
      <c r="M32" s="31"/>
      <c r="N32" s="199"/>
      <c r="O32" s="199"/>
    </row>
    <row r="33" spans="2:15" hidden="1" outlineLevel="1" x14ac:dyDescent="0.25">
      <c r="B33" s="40"/>
      <c r="C33" s="40"/>
      <c r="D33" s="40"/>
      <c r="E33" s="188"/>
      <c r="F33" s="40"/>
      <c r="G33" s="40"/>
      <c r="H33" s="41"/>
      <c r="I33" s="41"/>
      <c r="J33" s="195" cm="1">
        <f t="array" ref="J33">IFERROR(_xlfn.SWITCH(E33,Opslag!$B$2,Opslag!$H$2,Opslag!$B$3,Opslag!$H$3,Opslag!$B$4,Opslag!$H$4,Opslag!$B$5,Opslag!$H$5,Opslag!$B$6,Opslag!$H$6,Opslag!$B$7,Opslag!$H$7) * I33,I33)</f>
        <v>0</v>
      </c>
      <c r="K33" s="34" t="str">
        <f>IFERROR(+VLOOKUP(E33,Opslag!$B$2:$C$7,2,FALSE),"")</f>
        <v/>
      </c>
      <c r="L33" s="31"/>
      <c r="M33" s="31"/>
      <c r="N33" s="199"/>
      <c r="O33" s="199"/>
    </row>
    <row r="34" spans="2:15" hidden="1" outlineLevel="1" x14ac:dyDescent="0.25">
      <c r="B34" s="40"/>
      <c r="C34" s="40"/>
      <c r="D34" s="40"/>
      <c r="E34" s="188"/>
      <c r="F34" s="40"/>
      <c r="G34" s="40"/>
      <c r="H34" s="41"/>
      <c r="I34" s="41"/>
      <c r="J34" s="195" cm="1">
        <f t="array" ref="J34">IFERROR(_xlfn.SWITCH(E34,Opslag!$B$2,Opslag!$H$2,Opslag!$B$3,Opslag!$H$3,Opslag!$B$4,Opslag!$H$4,Opslag!$B$5,Opslag!$H$5,Opslag!$B$6,Opslag!$H$6,Opslag!$B$7,Opslag!$H$7) * I34,I34)</f>
        <v>0</v>
      </c>
      <c r="K34" s="34" t="str">
        <f>IFERROR(+VLOOKUP(E34,Opslag!$B$2:$C$7,2,FALSE),"")</f>
        <v/>
      </c>
      <c r="L34" s="31"/>
      <c r="M34" s="31"/>
      <c r="N34" s="199"/>
      <c r="O34" s="199"/>
    </row>
    <row r="35" spans="2:15" hidden="1" outlineLevel="1" x14ac:dyDescent="0.25">
      <c r="B35" s="40"/>
      <c r="C35" s="40"/>
      <c r="D35" s="40"/>
      <c r="E35" s="188"/>
      <c r="F35" s="40"/>
      <c r="G35" s="40"/>
      <c r="H35" s="41"/>
      <c r="I35" s="41"/>
      <c r="J35" s="195" cm="1">
        <f t="array" ref="J35">IFERROR(_xlfn.SWITCH(E35,Opslag!$B$2,Opslag!$H$2,Opslag!$B$3,Opslag!$H$3,Opslag!$B$4,Opslag!$H$4,Opslag!$B$5,Opslag!$H$5,Opslag!$B$6,Opslag!$H$6,Opslag!$B$7,Opslag!$H$7) * I35,I35)</f>
        <v>0</v>
      </c>
      <c r="K35" s="34" t="str">
        <f>IFERROR(+VLOOKUP(E35,Opslag!$B$2:$C$7,2,FALSE),"")</f>
        <v/>
      </c>
      <c r="L35" s="31"/>
      <c r="M35" s="31"/>
      <c r="N35" s="199"/>
      <c r="O35" s="199"/>
    </row>
    <row r="36" spans="2:15" hidden="1" outlineLevel="1" x14ac:dyDescent="0.25">
      <c r="B36" s="40"/>
      <c r="C36" s="40"/>
      <c r="D36" s="40"/>
      <c r="E36" s="188"/>
      <c r="F36" s="40"/>
      <c r="G36" s="40"/>
      <c r="H36" s="41"/>
      <c r="I36" s="41"/>
      <c r="J36" s="195" cm="1">
        <f t="array" ref="J36">IFERROR(_xlfn.SWITCH(E36,Opslag!$B$2,Opslag!$H$2,Opslag!$B$3,Opslag!$H$3,Opslag!$B$4,Opslag!$H$4,Opslag!$B$5,Opslag!$H$5,Opslag!$B$6,Opslag!$H$6,Opslag!$B$7,Opslag!$H$7) * I36,I36)</f>
        <v>0</v>
      </c>
      <c r="K36" s="34" t="str">
        <f>IFERROR(+VLOOKUP(E36,Opslag!$B$2:$C$7,2,FALSE),"")</f>
        <v/>
      </c>
      <c r="L36" s="31"/>
      <c r="M36" s="31"/>
      <c r="N36" s="199"/>
      <c r="O36" s="199"/>
    </row>
    <row r="37" spans="2:15" hidden="1" outlineLevel="1" x14ac:dyDescent="0.25">
      <c r="B37" s="40"/>
      <c r="C37" s="40"/>
      <c r="D37" s="40"/>
      <c r="E37" s="188"/>
      <c r="F37" s="40"/>
      <c r="G37" s="40"/>
      <c r="H37" s="41"/>
      <c r="I37" s="41"/>
      <c r="J37" s="195" cm="1">
        <f t="array" ref="J37">IFERROR(_xlfn.SWITCH(E37,Opslag!$B$2,Opslag!$H$2,Opslag!$B$3,Opslag!$H$3,Opslag!$B$4,Opslag!$H$4,Opslag!$B$5,Opslag!$H$5,Opslag!$B$6,Opslag!$H$6,Opslag!$B$7,Opslag!$H$7) * I37,I37)</f>
        <v>0</v>
      </c>
      <c r="K37" s="34" t="str">
        <f>IFERROR(+VLOOKUP(E37,Opslag!$B$2:$C$7,2,FALSE),"")</f>
        <v/>
      </c>
      <c r="L37" s="31"/>
      <c r="M37" s="31"/>
      <c r="N37" s="199"/>
      <c r="O37" s="199"/>
    </row>
    <row r="38" spans="2:15" hidden="1" outlineLevel="1" x14ac:dyDescent="0.25">
      <c r="B38" s="40"/>
      <c r="C38" s="40"/>
      <c r="D38" s="40"/>
      <c r="E38" s="188"/>
      <c r="F38" s="40"/>
      <c r="G38" s="40"/>
      <c r="H38" s="41"/>
      <c r="I38" s="41"/>
      <c r="J38" s="195" cm="1">
        <f t="array" ref="J38">IFERROR(_xlfn.SWITCH(E38,Opslag!$B$2,Opslag!$H$2,Opslag!$B$3,Opslag!$H$3,Opslag!$B$4,Opslag!$H$4,Opslag!$B$5,Opslag!$H$5,Opslag!$B$6,Opslag!$H$6,Opslag!$B$7,Opslag!$H$7) * I38,I38)</f>
        <v>0</v>
      </c>
      <c r="K38" s="34" t="str">
        <f>IFERROR(+VLOOKUP(E38,Opslag!$B$2:$C$7,2,FALSE),"")</f>
        <v/>
      </c>
      <c r="L38" s="31"/>
      <c r="M38" s="31"/>
      <c r="N38" s="199"/>
      <c r="O38" s="199"/>
    </row>
    <row r="39" spans="2:15" hidden="1" outlineLevel="1" x14ac:dyDescent="0.25">
      <c r="B39" s="40"/>
      <c r="C39" s="40"/>
      <c r="D39" s="40"/>
      <c r="E39" s="188"/>
      <c r="F39" s="40"/>
      <c r="G39" s="40"/>
      <c r="H39" s="41"/>
      <c r="I39" s="41"/>
      <c r="J39" s="195" cm="1">
        <f t="array" ref="J39">IFERROR(_xlfn.SWITCH(E39,Opslag!$B$2,Opslag!$H$2,Opslag!$B$3,Opslag!$H$3,Opslag!$B$4,Opslag!$H$4,Opslag!$B$5,Opslag!$H$5,Opslag!$B$6,Opslag!$H$6,Opslag!$B$7,Opslag!$H$7) * I39,I39)</f>
        <v>0</v>
      </c>
      <c r="K39" s="34" t="str">
        <f>IFERROR(+VLOOKUP(E39,Opslag!$B$2:$C$7,2,FALSE),"")</f>
        <v/>
      </c>
      <c r="L39" s="31"/>
      <c r="M39" s="31"/>
      <c r="N39" s="199"/>
      <c r="O39" s="199"/>
    </row>
    <row r="40" spans="2:15" hidden="1" outlineLevel="1" x14ac:dyDescent="0.25">
      <c r="B40" s="40"/>
      <c r="C40" s="40"/>
      <c r="D40" s="40"/>
      <c r="E40" s="188"/>
      <c r="F40" s="40"/>
      <c r="G40" s="40"/>
      <c r="H40" s="41"/>
      <c r="I40" s="41"/>
      <c r="J40" s="195" cm="1">
        <f t="array" ref="J40">IFERROR(_xlfn.SWITCH(E40,Opslag!$B$2,Opslag!$H$2,Opslag!$B$3,Opslag!$H$3,Opslag!$B$4,Opslag!$H$4,Opslag!$B$5,Opslag!$H$5,Opslag!$B$6,Opslag!$H$6,Opslag!$B$7,Opslag!$H$7) * I40,I40)</f>
        <v>0</v>
      </c>
      <c r="K40" s="34" t="str">
        <f>IFERROR(+VLOOKUP(E40,Opslag!$B$2:$C$7,2,FALSE),"")</f>
        <v/>
      </c>
      <c r="L40" s="31"/>
      <c r="M40" s="31"/>
      <c r="N40" s="199"/>
      <c r="O40" s="199"/>
    </row>
    <row r="41" spans="2:15" hidden="1" outlineLevel="1" x14ac:dyDescent="0.25">
      <c r="B41" s="40"/>
      <c r="C41" s="40"/>
      <c r="D41" s="40"/>
      <c r="E41" s="188"/>
      <c r="F41" s="40"/>
      <c r="G41" s="40"/>
      <c r="H41" s="41"/>
      <c r="I41" s="41"/>
      <c r="J41" s="195" cm="1">
        <f t="array" ref="J41">IFERROR(_xlfn.SWITCH(E41,Opslag!$B$2,Opslag!$H$2,Opslag!$B$3,Opslag!$H$3,Opslag!$B$4,Opslag!$H$4,Opslag!$B$5,Opslag!$H$5,Opslag!$B$6,Opslag!$H$6,Opslag!$B$7,Opslag!$H$7) * I41,I41)</f>
        <v>0</v>
      </c>
      <c r="K41" s="34" t="str">
        <f>IFERROR(+VLOOKUP(E41,Opslag!$B$2:$C$7,2,FALSE),"")</f>
        <v/>
      </c>
      <c r="L41" s="31"/>
      <c r="M41" s="31"/>
      <c r="N41" s="199"/>
      <c r="O41" s="199"/>
    </row>
    <row r="42" spans="2:15" hidden="1" outlineLevel="1" x14ac:dyDescent="0.25">
      <c r="B42" s="40"/>
      <c r="C42" s="40"/>
      <c r="D42" s="40"/>
      <c r="E42" s="188"/>
      <c r="F42" s="40"/>
      <c r="G42" s="40"/>
      <c r="H42" s="41"/>
      <c r="I42" s="41"/>
      <c r="J42" s="195" cm="1">
        <f t="array" ref="J42">IFERROR(_xlfn.SWITCH(E42,Opslag!$B$2,Opslag!$H$2,Opslag!$B$3,Opslag!$H$3,Opslag!$B$4,Opslag!$H$4,Opslag!$B$5,Opslag!$H$5,Opslag!$B$6,Opslag!$H$6,Opslag!$B$7,Opslag!$H$7) * I42,I42)</f>
        <v>0</v>
      </c>
      <c r="K42" s="34" t="str">
        <f>IFERROR(+VLOOKUP(E42,Opslag!$B$2:$C$7,2,FALSE),"")</f>
        <v/>
      </c>
      <c r="L42" s="31"/>
      <c r="M42" s="31"/>
      <c r="N42" s="199"/>
      <c r="O42" s="199"/>
    </row>
    <row r="43" spans="2:15" hidden="1" outlineLevel="1" x14ac:dyDescent="0.25">
      <c r="B43" s="40"/>
      <c r="C43" s="40"/>
      <c r="D43" s="40"/>
      <c r="E43" s="188"/>
      <c r="F43" s="40"/>
      <c r="G43" s="40"/>
      <c r="H43" s="41"/>
      <c r="I43" s="41"/>
      <c r="J43" s="195" cm="1">
        <f t="array" ref="J43">IFERROR(_xlfn.SWITCH(E43,Opslag!$B$2,Opslag!$H$2,Opslag!$B$3,Opslag!$H$3,Opslag!$B$4,Opslag!$H$4,Opslag!$B$5,Opslag!$H$5,Opslag!$B$6,Opslag!$H$6,Opslag!$B$7,Opslag!$H$7) * I43,I43)</f>
        <v>0</v>
      </c>
      <c r="K43" s="34" t="str">
        <f>IFERROR(+VLOOKUP(E43,Opslag!$B$2:$C$7,2,FALSE),"")</f>
        <v/>
      </c>
      <c r="L43" s="31"/>
      <c r="M43" s="31"/>
      <c r="N43" s="199"/>
      <c r="O43" s="199"/>
    </row>
    <row r="44" spans="2:15" hidden="1" outlineLevel="1" x14ac:dyDescent="0.25">
      <c r="B44" s="40"/>
      <c r="C44" s="40"/>
      <c r="D44" s="40"/>
      <c r="E44" s="188"/>
      <c r="F44" s="40"/>
      <c r="G44" s="40"/>
      <c r="H44" s="41"/>
      <c r="I44" s="41"/>
      <c r="J44" s="195" cm="1">
        <f t="array" ref="J44">IFERROR(_xlfn.SWITCH(E44,Opslag!$B$2,Opslag!$H$2,Opslag!$B$3,Opslag!$H$3,Opslag!$B$4,Opslag!$H$4,Opslag!$B$5,Opslag!$H$5,Opslag!$B$6,Opslag!$H$6,Opslag!$B$7,Opslag!$H$7) * I44,I44)</f>
        <v>0</v>
      </c>
      <c r="K44" s="34" t="str">
        <f>IFERROR(+VLOOKUP(E44,Opslag!$B$2:$C$7,2,FALSE),"")</f>
        <v/>
      </c>
      <c r="L44" s="31"/>
      <c r="M44" s="31"/>
      <c r="N44" s="199"/>
      <c r="O44" s="199"/>
    </row>
    <row r="45" spans="2:15" hidden="1" outlineLevel="1" x14ac:dyDescent="0.25">
      <c r="B45" s="40"/>
      <c r="C45" s="40"/>
      <c r="D45" s="40"/>
      <c r="E45" s="188"/>
      <c r="F45" s="40"/>
      <c r="G45" s="40"/>
      <c r="H45" s="41"/>
      <c r="I45" s="41"/>
      <c r="J45" s="195" cm="1">
        <f t="array" ref="J45">IFERROR(_xlfn.SWITCH(E45,Opslag!$B$2,Opslag!$H$2,Opslag!$B$3,Opslag!$H$3,Opslag!$B$4,Opslag!$H$4,Opslag!$B$5,Opslag!$H$5,Opslag!$B$6,Opslag!$H$6,Opslag!$B$7,Opslag!$H$7) * I45,I45)</f>
        <v>0</v>
      </c>
      <c r="K45" s="34" t="str">
        <f>IFERROR(+VLOOKUP(E45,Opslag!$B$2:$C$7,2,FALSE),"")</f>
        <v/>
      </c>
      <c r="L45" s="31"/>
      <c r="M45" s="31"/>
      <c r="N45" s="199"/>
      <c r="O45" s="199"/>
    </row>
    <row r="46" spans="2:15" hidden="1" outlineLevel="1" x14ac:dyDescent="0.25">
      <c r="B46" s="40"/>
      <c r="C46" s="40"/>
      <c r="D46" s="40"/>
      <c r="E46" s="188"/>
      <c r="F46" s="40"/>
      <c r="G46" s="40"/>
      <c r="H46" s="41"/>
      <c r="I46" s="41"/>
      <c r="J46" s="195" cm="1">
        <f t="array" ref="J46">IFERROR(_xlfn.SWITCH(E46,Opslag!$B$2,Opslag!$H$2,Opslag!$B$3,Opslag!$H$3,Opslag!$B$4,Opslag!$H$4,Opslag!$B$5,Opslag!$H$5,Opslag!$B$6,Opslag!$H$6,Opslag!$B$7,Opslag!$H$7) * I46,I46)</f>
        <v>0</v>
      </c>
      <c r="K46" s="34" t="str">
        <f>IFERROR(+VLOOKUP(E46,Opslag!$B$2:$C$7,2,FALSE),"")</f>
        <v/>
      </c>
      <c r="L46" s="31"/>
      <c r="M46" s="31"/>
      <c r="N46" s="199"/>
      <c r="O46" s="199"/>
    </row>
    <row r="47" spans="2:15" hidden="1" outlineLevel="1" x14ac:dyDescent="0.25">
      <c r="B47" s="40"/>
      <c r="C47" s="40"/>
      <c r="D47" s="40"/>
      <c r="E47" s="188"/>
      <c r="F47" s="40"/>
      <c r="G47" s="40"/>
      <c r="H47" s="41"/>
      <c r="I47" s="41"/>
      <c r="J47" s="195" cm="1">
        <f t="array" ref="J47">IFERROR(_xlfn.SWITCH(E47,Opslag!$B$2,Opslag!$H$2,Opslag!$B$3,Opslag!$H$3,Opslag!$B$4,Opslag!$H$4,Opslag!$B$5,Opslag!$H$5,Opslag!$B$6,Opslag!$H$6,Opslag!$B$7,Opslag!$H$7) * I47,I47)</f>
        <v>0</v>
      </c>
      <c r="K47" s="34" t="str">
        <f>IFERROR(+VLOOKUP(E47,Opslag!$B$2:$C$7,2,FALSE),"")</f>
        <v/>
      </c>
      <c r="L47" s="31"/>
      <c r="M47" s="31"/>
      <c r="N47" s="199"/>
      <c r="O47" s="199"/>
    </row>
    <row r="48" spans="2:15" hidden="1" outlineLevel="1" x14ac:dyDescent="0.25">
      <c r="B48" s="40"/>
      <c r="C48" s="40"/>
      <c r="D48" s="40"/>
      <c r="E48" s="188"/>
      <c r="F48" s="40"/>
      <c r="G48" s="40"/>
      <c r="H48" s="41"/>
      <c r="I48" s="41"/>
      <c r="J48" s="195" cm="1">
        <f t="array" ref="J48">IFERROR(_xlfn.SWITCH(E48,Opslag!$B$2,Opslag!$H$2,Opslag!$B$3,Opslag!$H$3,Opslag!$B$4,Opslag!$H$4,Opslag!$B$5,Opslag!$H$5,Opslag!$B$6,Opslag!$H$6,Opslag!$B$7,Opslag!$H$7) * I48,I48)</f>
        <v>0</v>
      </c>
      <c r="K48" s="34" t="str">
        <f>IFERROR(+VLOOKUP(E48,Opslag!$B$2:$C$7,2,FALSE),"")</f>
        <v/>
      </c>
      <c r="L48" s="31"/>
      <c r="M48" s="31"/>
      <c r="N48" s="199"/>
      <c r="O48" s="199"/>
    </row>
    <row r="49" spans="1:15" hidden="1" outlineLevel="1" x14ac:dyDescent="0.25">
      <c r="B49" s="40"/>
      <c r="C49" s="40"/>
      <c r="D49" s="40"/>
      <c r="E49" s="188"/>
      <c r="F49" s="40"/>
      <c r="G49" s="40"/>
      <c r="H49" s="41"/>
      <c r="I49" s="41"/>
      <c r="J49" s="195" cm="1">
        <f t="array" ref="J49">IFERROR(_xlfn.SWITCH(E49,Opslag!$B$2,Opslag!$H$2,Opslag!$B$3,Opslag!$H$3,Opslag!$B$4,Opslag!$H$4,Opslag!$B$5,Opslag!$H$5,Opslag!$B$6,Opslag!$H$6,Opslag!$B$7,Opslag!$H$7) * I49,I49)</f>
        <v>0</v>
      </c>
      <c r="K49" s="34" t="str">
        <f>IFERROR(+VLOOKUP(E49,Opslag!$B$2:$C$7,2,FALSE),"")</f>
        <v/>
      </c>
      <c r="L49" s="31"/>
      <c r="M49" s="31"/>
      <c r="N49" s="199"/>
      <c r="O49" s="199"/>
    </row>
    <row r="50" spans="1:15" hidden="1" outlineLevel="1" x14ac:dyDescent="0.25">
      <c r="B50" s="40"/>
      <c r="C50" s="40"/>
      <c r="D50" s="40"/>
      <c r="E50" s="188"/>
      <c r="F50" s="40"/>
      <c r="G50" s="40"/>
      <c r="H50" s="41"/>
      <c r="I50" s="41"/>
      <c r="J50" s="195" cm="1">
        <f t="array" ref="J50">IFERROR(_xlfn.SWITCH(E50,Opslag!$B$2,Opslag!$H$2,Opslag!$B$3,Opslag!$H$3,Opslag!$B$4,Opslag!$H$4,Opslag!$B$5,Opslag!$H$5,Opslag!$B$6,Opslag!$H$6,Opslag!$B$7,Opslag!$H$7) * I50,I50)</f>
        <v>0</v>
      </c>
      <c r="K50" s="34" t="str">
        <f>IFERROR(+VLOOKUP(E50,Opslag!$B$2:$C$7,2,FALSE),"")</f>
        <v/>
      </c>
      <c r="L50" s="31"/>
      <c r="M50" s="31"/>
      <c r="N50" s="199"/>
      <c r="O50" s="199"/>
    </row>
    <row r="51" spans="1:15" hidden="1" outlineLevel="1" x14ac:dyDescent="0.25">
      <c r="B51" s="40"/>
      <c r="C51" s="40"/>
      <c r="D51" s="40"/>
      <c r="E51" s="188"/>
      <c r="F51" s="40"/>
      <c r="G51" s="40"/>
      <c r="H51" s="41"/>
      <c r="I51" s="41"/>
      <c r="J51" s="195" cm="1">
        <f t="array" ref="J51">IFERROR(_xlfn.SWITCH(E51,Opslag!$B$2,Opslag!$H$2,Opslag!$B$3,Opslag!$H$3,Opslag!$B$4,Opslag!$H$4,Opslag!$B$5,Opslag!$H$5,Opslag!$B$6,Opslag!$H$6,Opslag!$B$7,Opslag!$H$7) * I51,I51)</f>
        <v>0</v>
      </c>
      <c r="K51" s="34" t="str">
        <f>IFERROR(+VLOOKUP(E51,Opslag!$B$2:$C$7,2,FALSE),"")</f>
        <v/>
      </c>
      <c r="L51" s="31"/>
      <c r="M51" s="31"/>
      <c r="N51" s="199"/>
      <c r="O51" s="199"/>
    </row>
    <row r="52" spans="1:15" hidden="1" outlineLevel="1" x14ac:dyDescent="0.25">
      <c r="B52" s="40"/>
      <c r="C52" s="40"/>
      <c r="D52" s="40"/>
      <c r="E52" s="188"/>
      <c r="F52" s="40"/>
      <c r="G52" s="40"/>
      <c r="H52" s="41"/>
      <c r="I52" s="41"/>
      <c r="J52" s="195" cm="1">
        <f t="array" ref="J52">IFERROR(_xlfn.SWITCH(E52,Opslag!$B$2,Opslag!$H$2,Opslag!$B$3,Opslag!$H$3,Opslag!$B$4,Opslag!$H$4,Opslag!$B$5,Opslag!$H$5,Opslag!$B$6,Opslag!$H$6,Opslag!$B$7,Opslag!$H$7) * I52,I52)</f>
        <v>0</v>
      </c>
      <c r="K52" s="34" t="str">
        <f>IFERROR(+VLOOKUP(E52,Opslag!$B$2:$C$7,2,FALSE),"")</f>
        <v/>
      </c>
      <c r="L52" s="31"/>
      <c r="M52" s="31"/>
      <c r="N52" s="199"/>
      <c r="O52" s="199"/>
    </row>
    <row r="53" spans="1:15" hidden="1" outlineLevel="1" x14ac:dyDescent="0.25">
      <c r="B53" s="40"/>
      <c r="C53" s="40"/>
      <c r="D53" s="40"/>
      <c r="E53" s="188"/>
      <c r="F53" s="40"/>
      <c r="G53" s="40"/>
      <c r="H53" s="41"/>
      <c r="I53" s="41"/>
      <c r="J53" s="195" cm="1">
        <f t="array" ref="J53">IFERROR(_xlfn.SWITCH(E53,Opslag!$B$2,Opslag!$H$2,Opslag!$B$3,Opslag!$H$3,Opslag!$B$4,Opslag!$H$4,Opslag!$B$5,Opslag!$H$5,Opslag!$B$6,Opslag!$H$6,Opslag!$B$7,Opslag!$H$7) * I53,I53)</f>
        <v>0</v>
      </c>
      <c r="K53" s="34" t="str">
        <f>IFERROR(+VLOOKUP(E53,Opslag!$B$2:$C$7,2,FALSE),"")</f>
        <v/>
      </c>
      <c r="L53" s="31"/>
      <c r="M53" s="31"/>
      <c r="N53" s="199"/>
      <c r="O53" s="199"/>
    </row>
    <row r="54" spans="1:15" hidden="1" outlineLevel="1" x14ac:dyDescent="0.25">
      <c r="B54" s="40"/>
      <c r="C54" s="40"/>
      <c r="D54" s="40"/>
      <c r="E54" s="188"/>
      <c r="F54" s="40"/>
      <c r="G54" s="40"/>
      <c r="H54" s="41"/>
      <c r="I54" s="41"/>
      <c r="J54" s="195" cm="1">
        <f t="array" ref="J54">IFERROR(_xlfn.SWITCH(E54,Opslag!$B$2,Opslag!$H$2,Opslag!$B$3,Opslag!$H$3,Opslag!$B$4,Opslag!$H$4,Opslag!$B$5,Opslag!$H$5,Opslag!$B$6,Opslag!$H$6,Opslag!$B$7,Opslag!$H$7) * I54,I54)</f>
        <v>0</v>
      </c>
      <c r="K54" s="34" t="str">
        <f>IFERROR(+VLOOKUP(E54,Opslag!$B$2:$C$7,2,FALSE),"")</f>
        <v/>
      </c>
      <c r="L54" s="31"/>
      <c r="M54" s="31"/>
      <c r="N54" s="199"/>
      <c r="O54" s="199"/>
    </row>
    <row r="55" spans="1:15" hidden="1" outlineLevel="1" x14ac:dyDescent="0.25">
      <c r="B55" s="40"/>
      <c r="C55" s="40"/>
      <c r="D55" s="40"/>
      <c r="E55" s="188"/>
      <c r="F55" s="40"/>
      <c r="G55" s="40"/>
      <c r="H55" s="41"/>
      <c r="I55" s="41"/>
      <c r="J55" s="195" cm="1">
        <f t="array" ref="J55">IFERROR(_xlfn.SWITCH(E55,Opslag!$B$2,Opslag!$H$2,Opslag!$B$3,Opslag!$H$3,Opslag!$B$4,Opslag!$H$4,Opslag!$B$5,Opslag!$H$5,Opslag!$B$6,Opslag!$H$6,Opslag!$B$7,Opslag!$H$7) * I55,I55)</f>
        <v>0</v>
      </c>
      <c r="K55" s="34" t="str">
        <f>IFERROR(+VLOOKUP(E55,Opslag!$B$2:$C$7,2,FALSE),"")</f>
        <v/>
      </c>
      <c r="L55" s="31"/>
      <c r="M55" s="31"/>
      <c r="N55" s="199"/>
      <c r="O55" s="199"/>
    </row>
    <row r="56" spans="1:15" hidden="1" outlineLevel="1" x14ac:dyDescent="0.25">
      <c r="B56" s="40"/>
      <c r="C56" s="40"/>
      <c r="D56" s="40"/>
      <c r="E56" s="188"/>
      <c r="F56" s="40"/>
      <c r="G56" s="40"/>
      <c r="H56" s="41"/>
      <c r="I56" s="41"/>
      <c r="J56" s="195" cm="1">
        <f t="array" ref="J56">IFERROR(_xlfn.SWITCH(E56,Opslag!$B$2,Opslag!$H$2,Opslag!$B$3,Opslag!$H$3,Opslag!$B$4,Opslag!$H$4,Opslag!$B$5,Opslag!$H$5,Opslag!$B$6,Opslag!$H$6,Opslag!$B$7,Opslag!$H$7) * I56,I56)</f>
        <v>0</v>
      </c>
      <c r="K56" s="34" t="str">
        <f>IFERROR(+VLOOKUP(E56,Opslag!$B$2:$C$7,2,FALSE),"")</f>
        <v/>
      </c>
      <c r="L56" s="31"/>
      <c r="M56" s="31"/>
      <c r="N56" s="199"/>
      <c r="O56" s="199"/>
    </row>
    <row r="57" spans="1:15" hidden="1" outlineLevel="1" x14ac:dyDescent="0.25">
      <c r="B57" s="40"/>
      <c r="C57" s="40"/>
      <c r="D57" s="40"/>
      <c r="E57" s="188"/>
      <c r="F57" s="40"/>
      <c r="G57" s="40"/>
      <c r="H57" s="41"/>
      <c r="I57" s="41"/>
      <c r="J57" s="195" cm="1">
        <f t="array" ref="J57">IFERROR(_xlfn.SWITCH(E57,Opslag!$B$2,Opslag!$H$2,Opslag!$B$3,Opslag!$H$3,Opslag!$B$4,Opslag!$H$4,Opslag!$B$5,Opslag!$H$5,Opslag!$B$6,Opslag!$H$6,Opslag!$B$7,Opslag!$H$7) * I57,I57)</f>
        <v>0</v>
      </c>
      <c r="K57" s="34" t="str">
        <f>IFERROR(+VLOOKUP(E57,Opslag!$B$2:$C$7,2,FALSE),"")</f>
        <v/>
      </c>
      <c r="L57" s="31"/>
      <c r="M57" s="31"/>
      <c r="N57" s="199"/>
      <c r="O57" s="199"/>
    </row>
    <row r="58" spans="1:15" hidden="1" outlineLevel="1" x14ac:dyDescent="0.25">
      <c r="B58" s="40"/>
      <c r="C58" s="40"/>
      <c r="D58" s="40"/>
      <c r="E58" s="188"/>
      <c r="F58" s="40"/>
      <c r="G58" s="40"/>
      <c r="H58" s="41"/>
      <c r="I58" s="41"/>
      <c r="J58" s="195" cm="1">
        <f t="array" ref="J58">IFERROR(_xlfn.SWITCH(E58,Opslag!$B$2,Opslag!$H$2,Opslag!$B$3,Opslag!$H$3,Opslag!$B$4,Opslag!$H$4,Opslag!$B$5,Opslag!$H$5,Opslag!$B$6,Opslag!$H$6,Opslag!$B$7,Opslag!$H$7) * I58,I58)</f>
        <v>0</v>
      </c>
      <c r="K58" s="34" t="str">
        <f>IFERROR(+VLOOKUP(E58,Opslag!$B$2:$C$7,2,FALSE),"")</f>
        <v/>
      </c>
      <c r="L58" s="31"/>
      <c r="M58" s="31"/>
      <c r="N58" s="199"/>
      <c r="O58" s="199"/>
    </row>
    <row r="59" spans="1:15" hidden="1" outlineLevel="1" x14ac:dyDescent="0.25">
      <c r="B59" s="40"/>
      <c r="C59" s="40"/>
      <c r="D59" s="40"/>
      <c r="E59" s="188"/>
      <c r="F59" s="40"/>
      <c r="G59" s="40"/>
      <c r="H59" s="41"/>
      <c r="I59" s="41"/>
      <c r="J59" s="195" cm="1">
        <f t="array" ref="J59">IFERROR(_xlfn.SWITCH(E59,Opslag!$B$2,Opslag!$H$2,Opslag!$B$3,Opslag!$H$3,Opslag!$B$4,Opslag!$H$4,Opslag!$B$5,Opslag!$H$5,Opslag!$B$6,Opslag!$H$6,Opslag!$B$7,Opslag!$H$7) * I59,I59)</f>
        <v>0</v>
      </c>
      <c r="K59" s="34" t="str">
        <f>IFERROR(+VLOOKUP(E59,Opslag!$B$2:$C$7,2,FALSE),"")</f>
        <v/>
      </c>
      <c r="L59" s="31"/>
      <c r="M59" s="31"/>
      <c r="N59" s="199"/>
      <c r="O59" s="199"/>
    </row>
    <row r="60" spans="1:15" hidden="1" outlineLevel="1" x14ac:dyDescent="0.25">
      <c r="B60" s="40"/>
      <c r="C60" s="40"/>
      <c r="D60" s="40"/>
      <c r="E60" s="188"/>
      <c r="F60" s="40"/>
      <c r="G60" s="40"/>
      <c r="H60" s="41"/>
      <c r="I60" s="41"/>
      <c r="J60" s="195" cm="1">
        <f t="array" ref="J60">IFERROR(_xlfn.SWITCH(E60,Opslag!$B$2,Opslag!$H$2,Opslag!$B$3,Opslag!$H$3,Opslag!$B$4,Opslag!$H$4,Opslag!$B$5,Opslag!$H$5,Opslag!$B$6,Opslag!$H$6,Opslag!$B$7,Opslag!$H$7) * I60,I60)</f>
        <v>0</v>
      </c>
      <c r="K60" s="34" t="str">
        <f>IFERROR(+VLOOKUP(E60,Opslag!$B$2:$C$7,2,FALSE),"")</f>
        <v/>
      </c>
      <c r="L60" s="31"/>
      <c r="M60" s="31"/>
      <c r="N60" s="199"/>
      <c r="O60" s="199"/>
    </row>
    <row r="61" spans="1:15" hidden="1" outlineLevel="1" x14ac:dyDescent="0.25">
      <c r="B61" s="189"/>
      <c r="C61" s="189"/>
      <c r="D61" s="189"/>
      <c r="E61" s="190"/>
      <c r="F61" s="189"/>
      <c r="G61" s="189"/>
      <c r="H61" s="191"/>
      <c r="I61" s="191"/>
      <c r="J61" s="195" cm="1">
        <f t="array" ref="J61">IFERROR(_xlfn.SWITCH(E61,Opslag!$B$2,Opslag!$H$2,Opslag!$B$3,Opslag!$H$3,Opslag!$B$4,Opslag!$H$4,Opslag!$B$5,Opslag!$H$5,Opslag!$B$6,Opslag!$H$6,Opslag!$B$7,Opslag!$H$7) * I61,I61)</f>
        <v>0</v>
      </c>
      <c r="K61" s="34" t="str">
        <f>IFERROR(+VLOOKUP(E61,Opslag!$B$2:$C$7,2,FALSE),"")</f>
        <v/>
      </c>
      <c r="L61" s="35"/>
      <c r="M61" s="35"/>
      <c r="N61" s="199"/>
      <c r="O61" s="199"/>
    </row>
    <row r="62" spans="1:15" ht="13" collapsed="1" x14ac:dyDescent="0.3">
      <c r="A62" s="75"/>
      <c r="B62" s="278"/>
      <c r="C62" s="278"/>
      <c r="D62" s="278"/>
      <c r="E62" s="278"/>
      <c r="F62" s="278"/>
      <c r="G62" s="278"/>
      <c r="H62" s="149">
        <f>SUM(H11:H61)</f>
        <v>0</v>
      </c>
      <c r="I62" s="150"/>
      <c r="J62" s="196" t="str">
        <f>IF(SUM(J11:J61)=0,"",SUM(J11:J61))</f>
        <v/>
      </c>
      <c r="K62" s="107" t="str">
        <f>IFERROR(+VLOOKUP(E62,Opslag!$B$2:$C$7,2,FALSE),"")</f>
        <v/>
      </c>
      <c r="N62" s="199"/>
      <c r="O62" s="199"/>
    </row>
    <row r="63" spans="1:15" x14ac:dyDescent="0.25">
      <c r="A63" s="75"/>
      <c r="B63" s="75"/>
      <c r="C63" s="75"/>
      <c r="D63" s="75"/>
      <c r="E63" s="142"/>
      <c r="F63" s="75"/>
      <c r="G63" s="75"/>
      <c r="H63" s="150"/>
      <c r="I63" s="150"/>
      <c r="J63" s="196"/>
      <c r="K63" s="107"/>
      <c r="N63" s="199"/>
      <c r="O63" s="199"/>
    </row>
    <row r="64" spans="1:15" x14ac:dyDescent="0.25">
      <c r="A64" s="75"/>
      <c r="B64" s="151" t="str">
        <f>+HLOOKUP(InputLanguage,LookupList,148,FALSE)&amp;":"</f>
        <v>Fuel consumption for the period (litres):</v>
      </c>
      <c r="C64" s="75"/>
      <c r="D64" s="75"/>
      <c r="E64" s="142"/>
      <c r="F64" s="75"/>
      <c r="G64" s="75"/>
      <c r="H64" s="150"/>
      <c r="I64" s="150"/>
      <c r="J64" s="196"/>
      <c r="K64" s="107"/>
      <c r="L64" s="62"/>
      <c r="N64" s="199"/>
      <c r="O64" s="199"/>
    </row>
    <row r="65" spans="1:24" x14ac:dyDescent="0.25">
      <c r="A65" s="75"/>
      <c r="B65" s="75"/>
      <c r="C65" s="86" t="str">
        <f>+HLOOKUP(InputLanguage,LookupList,152,FALSE)</f>
        <v>kWh/100 km</v>
      </c>
      <c r="D65" s="152" t="str">
        <f>IFERROR(J62/(H62/100),"")</f>
        <v/>
      </c>
      <c r="E65" s="153" t="str">
        <f>IFERROR(IF(D65="","",IF($D$65&gt;9,HLOOKUP(G$2,LookupList,Language!$A$186,FALSE),"")),"")</f>
        <v/>
      </c>
      <c r="F65" s="86" t="str">
        <f>HLOOKUP([0]!InputLanguage,LookupList,Language!$A$181,FALSE)</f>
        <v>Points (P4):</v>
      </c>
      <c r="G65" s="152">
        <f>IF(OR(D65=" ",D65=0)," ",CHOOSE((D65&gt;=0)+(D65&gt;35)+(D65&gt;45)+(D65&gt;55)+(D65&gt;65),4,3,2,1,0))</f>
        <v>0</v>
      </c>
      <c r="H65" s="150"/>
      <c r="I65" s="150"/>
      <c r="J65" s="196"/>
      <c r="K65" s="107"/>
    </row>
    <row r="66" spans="1:24" x14ac:dyDescent="0.25">
      <c r="A66" s="75"/>
      <c r="B66" s="154"/>
      <c r="C66" s="154"/>
      <c r="D66" s="154"/>
      <c r="E66" s="150"/>
      <c r="F66" s="150"/>
      <c r="G66" s="150"/>
      <c r="H66" s="150"/>
      <c r="I66" s="150"/>
      <c r="J66" s="196"/>
      <c r="K66" s="107"/>
    </row>
    <row r="67" spans="1:24" s="74" customFormat="1" x14ac:dyDescent="0.25">
      <c r="A67" s="154"/>
      <c r="F67" s="156"/>
      <c r="G67" s="154"/>
      <c r="H67" s="157"/>
      <c r="I67" s="157"/>
      <c r="J67" s="197"/>
      <c r="K67" s="158"/>
      <c r="X67" s="200"/>
    </row>
    <row r="68" spans="1:24" s="74" customFormat="1" x14ac:dyDescent="0.25">
      <c r="A68" s="154"/>
      <c r="B68" s="154"/>
      <c r="C68" s="154"/>
      <c r="D68" s="154"/>
      <c r="E68" s="155"/>
      <c r="F68" s="156"/>
      <c r="G68" s="154"/>
      <c r="H68" s="157"/>
      <c r="I68" s="157"/>
      <c r="J68" s="197"/>
      <c r="K68" s="158"/>
      <c r="X68" s="200"/>
    </row>
    <row r="69" spans="1:24" ht="15.5" x14ac:dyDescent="0.35">
      <c r="A69" s="75"/>
      <c r="B69" s="144" t="str">
        <f>+HLOOKUP(InputLanguage,LookupList,154,FALSE)&amp;":"</f>
        <v>Listing of vehicles in relation to window cleaning:</v>
      </c>
      <c r="C69" s="75"/>
      <c r="D69" s="75"/>
      <c r="E69" s="142"/>
      <c r="F69" s="75"/>
      <c r="G69" s="75"/>
      <c r="H69" s="101"/>
      <c r="I69" s="101"/>
      <c r="J69" s="192"/>
      <c r="K69" s="107"/>
    </row>
    <row r="70" spans="1:24" ht="92.25" customHeight="1" x14ac:dyDescent="0.25">
      <c r="A70" s="75"/>
      <c r="B70" s="145" t="str">
        <f>+HLOOKUP(InputLanguage,LookupList,113,FALSE)</f>
        <v>Vehicle type</v>
      </c>
      <c r="C70" s="145" t="str">
        <f>+HLOOKUP(InputLanguage,LookupList,121,FALSE)</f>
        <v>Brand</v>
      </c>
      <c r="D70" s="145" t="str">
        <f>+HLOOKUP(InputLanguage,LookupList,122,FALSE)</f>
        <v>Model</v>
      </c>
      <c r="E70" s="145" t="str">
        <f>+HLOOKUP(InputLanguage,LookupList,123,FALSE)</f>
        <v>Fuel type</v>
      </c>
      <c r="F70" s="146" t="str">
        <f>+HLOOKUP(InputLanguage,LookupList,146,FALSE)</f>
        <v>Registration number</v>
      </c>
      <c r="G70" s="145" t="str">
        <f>+HLOOKUP(InputLanguage,LookupList,145,FALSE)</f>
        <v>Used for</v>
      </c>
      <c r="H70" s="147" t="str">
        <f>+HLOOKUP(InputLanguage,LookupList,147,FALSE)</f>
        <v>Driven km for the period</v>
      </c>
      <c r="I70" s="147" t="str">
        <f>+HLOOKUP(InputLanguage,LookupList,148,FALSE)</f>
        <v>Fuel consumption for the period (litres)</v>
      </c>
      <c r="J70" s="194"/>
      <c r="K70" s="107" t="str">
        <f>IFERROR(+VLOOKUP(E70,Opslag!$B$2:$C$7,2,FALSE),"")</f>
        <v/>
      </c>
      <c r="L70" s="37" t="s">
        <v>21</v>
      </c>
      <c r="M70" s="37" t="s">
        <v>22</v>
      </c>
    </row>
    <row r="71" spans="1:24" x14ac:dyDescent="0.25">
      <c r="B71" s="40"/>
      <c r="C71" s="40"/>
      <c r="D71" s="40"/>
      <c r="E71" s="188"/>
      <c r="F71" s="40"/>
      <c r="G71" s="40"/>
      <c r="H71" s="41"/>
      <c r="I71" s="41"/>
      <c r="J71" s="195" cm="1">
        <f t="array" ref="J71">IFERROR(_xlfn.SWITCH(E71,Opslag!$B$2,Opslag!$H$2,Opslag!$B$3,Opslag!$H$3,Opslag!$B$4,Opslag!$H$4,Opslag!$B$5,Opslag!$H$5,Opslag!$B$6,Opslag!$H$6,Opslag!$B$7,Opslag!$H$7) * I71,I71)</f>
        <v>0</v>
      </c>
      <c r="K71" s="34" t="str">
        <f>IFERROR(+VLOOKUP(E71,Opslag!$B$2:$C$7,2,FALSE),"")</f>
        <v/>
      </c>
      <c r="L71" s="31"/>
      <c r="M71" s="31"/>
    </row>
    <row r="72" spans="1:24" x14ac:dyDescent="0.25">
      <c r="B72" s="40"/>
      <c r="C72" s="40"/>
      <c r="D72" s="40"/>
      <c r="E72" s="188"/>
      <c r="F72" s="40"/>
      <c r="G72" s="40"/>
      <c r="H72" s="41"/>
      <c r="I72" s="41"/>
      <c r="J72" s="195" cm="1">
        <f t="array" ref="J72">IFERROR(_xlfn.SWITCH(E72,Opslag!$B$2,Opslag!$H$2,Opslag!$B$3,Opslag!$H$3,Opslag!$B$4,Opslag!$H$4,Opslag!$B$5,Opslag!$H$5,Opslag!$B$6,Opslag!$H$6,Opslag!$B$7,Opslag!$H$7) * I72,I72)</f>
        <v>0</v>
      </c>
      <c r="K72" s="34" t="str">
        <f>IFERROR(+VLOOKUP(E72,Opslag!$B$2:$C$7,2,FALSE),"")</f>
        <v/>
      </c>
      <c r="L72" s="31"/>
      <c r="M72" s="31"/>
    </row>
    <row r="73" spans="1:24" x14ac:dyDescent="0.25">
      <c r="B73" s="40"/>
      <c r="C73" s="40"/>
      <c r="D73" s="40"/>
      <c r="E73" s="188"/>
      <c r="F73" s="40"/>
      <c r="G73" s="40"/>
      <c r="H73" s="41"/>
      <c r="I73" s="41"/>
      <c r="J73" s="195" cm="1">
        <f t="array" ref="J73">IFERROR(_xlfn.SWITCH(E73,Opslag!$B$2,Opslag!$H$2,Opslag!$B$3,Opslag!$H$3,Opslag!$B$4,Opslag!$H$4,Opslag!$B$5,Opslag!$H$5,Opslag!$B$6,Opslag!$H$6,Opslag!$B$7,Opslag!$H$7) * I73,I73)</f>
        <v>0</v>
      </c>
      <c r="K73" s="34" t="str">
        <f>IFERROR(+VLOOKUP(E73,Opslag!$B$2:$C$7,2,FALSE),"")</f>
        <v/>
      </c>
      <c r="L73" s="31"/>
      <c r="M73" s="31"/>
    </row>
    <row r="74" spans="1:24" x14ac:dyDescent="0.25">
      <c r="B74" s="40"/>
      <c r="C74" s="40"/>
      <c r="D74" s="40"/>
      <c r="E74" s="188"/>
      <c r="F74" s="40"/>
      <c r="G74" s="40"/>
      <c r="H74" s="41"/>
      <c r="I74" s="41"/>
      <c r="J74" s="195" cm="1">
        <f t="array" ref="J74">IFERROR(_xlfn.SWITCH(E74,Opslag!$B$2,Opslag!$H$2,Opslag!$B$3,Opslag!$H$3,Opslag!$B$4,Opslag!$H$4,Opslag!$B$5,Opslag!$H$5,Opslag!$B$6,Opslag!$H$6,Opslag!$B$7,Opslag!$H$7) * I74,I74)</f>
        <v>0</v>
      </c>
      <c r="K74" s="34" t="str">
        <f>IFERROR(+VLOOKUP(E74,Opslag!$B$2:$C$7,2,FALSE),"")</f>
        <v/>
      </c>
      <c r="L74" s="31"/>
      <c r="M74" s="31"/>
    </row>
    <row r="75" spans="1:24" x14ac:dyDescent="0.25">
      <c r="B75" s="40"/>
      <c r="C75" s="40"/>
      <c r="D75" s="40"/>
      <c r="E75" s="188"/>
      <c r="F75" s="40"/>
      <c r="G75" s="40"/>
      <c r="H75" s="41"/>
      <c r="I75" s="41"/>
      <c r="J75" s="195" cm="1">
        <f t="array" ref="J75">IFERROR(_xlfn.SWITCH(E75,Opslag!$B$2,Opslag!$H$2,Opslag!$B$3,Opslag!$H$3,Opslag!$B$4,Opslag!$H$4,Opslag!$B$5,Opslag!$H$5,Opslag!$B$6,Opslag!$H$6,Opslag!$B$7,Opslag!$H$7) * I75,I75)</f>
        <v>0</v>
      </c>
      <c r="K75" s="34" t="str">
        <f>IFERROR(+VLOOKUP(E75,Opslag!$B$2:$C$7,2,FALSE),"")</f>
        <v/>
      </c>
      <c r="L75" s="31"/>
      <c r="M75" s="31"/>
    </row>
    <row r="76" spans="1:24" x14ac:dyDescent="0.25">
      <c r="B76" s="40"/>
      <c r="C76" s="40"/>
      <c r="D76" s="40"/>
      <c r="E76" s="188"/>
      <c r="F76" s="40"/>
      <c r="G76" s="40"/>
      <c r="H76" s="41"/>
      <c r="I76" s="41"/>
      <c r="J76" s="195" cm="1">
        <f t="array" ref="J76">IFERROR(_xlfn.SWITCH(E76,Opslag!$B$2,Opslag!$H$2,Opslag!$B$3,Opslag!$H$3,Opslag!$B$4,Opslag!$H$4,Opslag!$B$5,Opslag!$H$5,Opslag!$B$6,Opslag!$H$6,Opslag!$B$7,Opslag!$H$7) * I76,I76)</f>
        <v>0</v>
      </c>
      <c r="K76" s="34" t="str">
        <f>IFERROR(+VLOOKUP(E76,Opslag!$B$2:$C$7,2,FALSE),"")</f>
        <v/>
      </c>
      <c r="L76" s="31"/>
      <c r="M76" s="31"/>
    </row>
    <row r="77" spans="1:24" x14ac:dyDescent="0.25">
      <c r="B77" s="40"/>
      <c r="C77" s="40"/>
      <c r="D77" s="40"/>
      <c r="E77" s="188"/>
      <c r="F77" s="40"/>
      <c r="G77" s="40"/>
      <c r="H77" s="41"/>
      <c r="I77" s="41"/>
      <c r="J77" s="195" cm="1">
        <f t="array" ref="J77">IFERROR(_xlfn.SWITCH(E77,Opslag!$B$2,Opslag!$H$2,Opslag!$B$3,Opslag!$H$3,Opslag!$B$4,Opslag!$H$4,Opslag!$B$5,Opslag!$H$5,Opslag!$B$6,Opslag!$H$6,Opslag!$B$7,Opslag!$H$7) * I77,I77)</f>
        <v>0</v>
      </c>
      <c r="K77" s="34" t="str">
        <f>IFERROR(+VLOOKUP(E77,Opslag!$B$2:$C$7,2,FALSE),"")</f>
        <v/>
      </c>
      <c r="L77" s="31"/>
      <c r="M77" s="31"/>
    </row>
    <row r="78" spans="1:24" x14ac:dyDescent="0.25">
      <c r="B78" s="40"/>
      <c r="C78" s="40"/>
      <c r="D78" s="40"/>
      <c r="E78" s="188"/>
      <c r="F78" s="40"/>
      <c r="G78" s="40"/>
      <c r="H78" s="41"/>
      <c r="I78" s="41"/>
      <c r="J78" s="195" cm="1">
        <f t="array" ref="J78">IFERROR(_xlfn.SWITCH(E78,Opslag!$B$2,Opslag!$H$2,Opslag!$B$3,Opslag!$H$3,Opslag!$B$4,Opslag!$H$4,Opslag!$B$5,Opslag!$H$5,Opslag!$B$6,Opslag!$H$6,Opslag!$B$7,Opslag!$H$7) * I78,I78)</f>
        <v>0</v>
      </c>
      <c r="K78" s="34" t="str">
        <f>IFERROR(+VLOOKUP(E78,Opslag!$B$2:$C$7,2,FALSE),"")</f>
        <v/>
      </c>
      <c r="L78" s="31"/>
      <c r="M78" s="31"/>
    </row>
    <row r="79" spans="1:24" x14ac:dyDescent="0.25">
      <c r="B79" s="40"/>
      <c r="C79" s="40"/>
      <c r="D79" s="40"/>
      <c r="E79" s="188"/>
      <c r="F79" s="40"/>
      <c r="G79" s="40"/>
      <c r="H79" s="41"/>
      <c r="I79" s="41"/>
      <c r="J79" s="195" cm="1">
        <f t="array" ref="J79">IFERROR(_xlfn.SWITCH(E79,Opslag!$B$2,Opslag!$H$2,Opslag!$B$3,Opslag!$H$3,Opslag!$B$4,Opslag!$H$4,Opslag!$B$5,Opslag!$H$5,Opslag!$B$6,Opslag!$H$6,Opslag!$B$7,Opslag!$H$7) * I79,I79)</f>
        <v>0</v>
      </c>
      <c r="K79" s="34" t="str">
        <f>IFERROR(+VLOOKUP(E79,Opslag!$B$2:$C$7,2,FALSE),"")</f>
        <v/>
      </c>
      <c r="L79" s="31"/>
      <c r="M79" s="31"/>
    </row>
    <row r="80" spans="1:24" x14ac:dyDescent="0.25">
      <c r="B80" s="40"/>
      <c r="C80" s="40"/>
      <c r="D80" s="40"/>
      <c r="E80" s="188"/>
      <c r="F80" s="40"/>
      <c r="G80" s="40"/>
      <c r="H80" s="41"/>
      <c r="I80" s="41"/>
      <c r="J80" s="195" cm="1">
        <f t="array" ref="J80">IFERROR(_xlfn.SWITCH(E80,Opslag!$B$2,Opslag!$H$2,Opslag!$B$3,Opslag!$H$3,Opslag!$B$4,Opslag!$H$4,Opslag!$B$5,Opslag!$H$5,Opslag!$B$6,Opslag!$H$6,Opslag!$B$7,Opslag!$H$7) * I80,I80)</f>
        <v>0</v>
      </c>
      <c r="K80" s="34" t="str">
        <f>IFERROR(+VLOOKUP(E80,Opslag!$B$2:$C$7,2,FALSE),"")</f>
        <v/>
      </c>
      <c r="L80" s="31"/>
      <c r="M80" s="31"/>
    </row>
    <row r="81" spans="2:13" x14ac:dyDescent="0.25">
      <c r="B81" s="40"/>
      <c r="C81" s="40"/>
      <c r="D81" s="40"/>
      <c r="E81" s="188"/>
      <c r="F81" s="40"/>
      <c r="G81" s="40"/>
      <c r="H81" s="41"/>
      <c r="I81" s="41"/>
      <c r="J81" s="195" cm="1">
        <f t="array" ref="J81">IFERROR(_xlfn.SWITCH(E81,Opslag!$B$2,Opslag!$H$2,Opslag!$B$3,Opslag!$H$3,Opslag!$B$4,Opslag!$H$4,Opslag!$B$5,Opslag!$H$5,Opslag!$B$6,Opslag!$H$6,Opslag!$B$7,Opslag!$H$7) * I81,I81)</f>
        <v>0</v>
      </c>
      <c r="K81" s="34" t="str">
        <f>IFERROR(+VLOOKUP(E81,Opslag!$B$2:$C$7,2,FALSE),"")</f>
        <v/>
      </c>
      <c r="L81" s="31"/>
      <c r="M81" s="31"/>
    </row>
    <row r="82" spans="2:13" hidden="1" outlineLevel="1" x14ac:dyDescent="0.25">
      <c r="B82" s="40"/>
      <c r="C82" s="40"/>
      <c r="D82" s="40"/>
      <c r="E82" s="188"/>
      <c r="F82" s="40"/>
      <c r="G82" s="40"/>
      <c r="H82" s="41"/>
      <c r="I82" s="41"/>
      <c r="J82" s="195" cm="1">
        <f t="array" ref="J82">IFERROR(_xlfn.SWITCH(E82,Opslag!$B$2,Opslag!$H$2,Opslag!$B$3,Opslag!$H$3,Opslag!$B$4,Opslag!$H$4,Opslag!$B$5,Opslag!$H$5,Opslag!$B$6,Opslag!$H$6,Opslag!$B$7,Opslag!$H$7) * I82,I82)</f>
        <v>0</v>
      </c>
      <c r="K82" s="34" t="str">
        <f>IFERROR(+VLOOKUP(E82,Opslag!$B$2:$C$7,2,FALSE),"")</f>
        <v/>
      </c>
      <c r="L82" s="31"/>
      <c r="M82" s="31"/>
    </row>
    <row r="83" spans="2:13" hidden="1" outlineLevel="1" x14ac:dyDescent="0.25">
      <c r="B83" s="40"/>
      <c r="C83" s="40"/>
      <c r="D83" s="40"/>
      <c r="E83" s="188"/>
      <c r="F83" s="40"/>
      <c r="G83" s="40"/>
      <c r="H83" s="41"/>
      <c r="I83" s="41"/>
      <c r="J83" s="195" cm="1">
        <f t="array" ref="J83">IFERROR(_xlfn.SWITCH(E83,Opslag!$B$2,Opslag!$H$2,Opslag!$B$3,Opslag!$H$3,Opslag!$B$4,Opslag!$H$4,Opslag!$B$5,Opslag!$H$5,Opslag!$B$6,Opslag!$H$6,Opslag!$B$7,Opslag!$H$7) * I83,I83)</f>
        <v>0</v>
      </c>
      <c r="K83" s="34" t="str">
        <f>IFERROR(+VLOOKUP(E83,Opslag!$B$2:$C$7,2,FALSE),"")</f>
        <v/>
      </c>
      <c r="L83" s="31"/>
      <c r="M83" s="31"/>
    </row>
    <row r="84" spans="2:13" hidden="1" outlineLevel="1" x14ac:dyDescent="0.25">
      <c r="B84" s="40"/>
      <c r="C84" s="40"/>
      <c r="D84" s="40"/>
      <c r="E84" s="188"/>
      <c r="F84" s="40"/>
      <c r="G84" s="40"/>
      <c r="H84" s="41"/>
      <c r="I84" s="41"/>
      <c r="J84" s="195" cm="1">
        <f t="array" ref="J84">IFERROR(_xlfn.SWITCH(E84,Opslag!$B$2,Opslag!$H$2,Opslag!$B$3,Opslag!$H$3,Opslag!$B$4,Opslag!$H$4,Opslag!$B$5,Opslag!$H$5,Opslag!$B$6,Opslag!$H$6,Opslag!$B$7,Opslag!$H$7) * I84,I84)</f>
        <v>0</v>
      </c>
      <c r="K84" s="34" t="str">
        <f>IFERROR(+VLOOKUP(E84,Opslag!$B$2:$C$7,2,FALSE),"")</f>
        <v/>
      </c>
      <c r="L84" s="31"/>
      <c r="M84" s="31"/>
    </row>
    <row r="85" spans="2:13" hidden="1" outlineLevel="1" x14ac:dyDescent="0.25">
      <c r="B85" s="40"/>
      <c r="C85" s="40"/>
      <c r="D85" s="40"/>
      <c r="E85" s="188"/>
      <c r="F85" s="40"/>
      <c r="G85" s="40"/>
      <c r="H85" s="41"/>
      <c r="I85" s="41"/>
      <c r="J85" s="195" cm="1">
        <f t="array" ref="J85">IFERROR(_xlfn.SWITCH(E85,Opslag!$B$2,Opslag!$H$2,Opslag!$B$3,Opslag!$H$3,Opslag!$B$4,Opslag!$H$4,Opslag!$B$5,Opslag!$H$5,Opslag!$B$6,Opslag!$H$6,Opslag!$B$7,Opslag!$H$7) * I85,I85)</f>
        <v>0</v>
      </c>
      <c r="K85" s="34" t="str">
        <f>IFERROR(+VLOOKUP(E85,Opslag!$B$2:$C$7,2,FALSE),"")</f>
        <v/>
      </c>
      <c r="L85" s="31"/>
      <c r="M85" s="31"/>
    </row>
    <row r="86" spans="2:13" hidden="1" outlineLevel="1" x14ac:dyDescent="0.25">
      <c r="B86" s="40"/>
      <c r="C86" s="40"/>
      <c r="D86" s="40"/>
      <c r="E86" s="188"/>
      <c r="F86" s="40"/>
      <c r="G86" s="40"/>
      <c r="H86" s="41"/>
      <c r="I86" s="41"/>
      <c r="J86" s="195" cm="1">
        <f t="array" ref="J86">IFERROR(_xlfn.SWITCH(E86,Opslag!$B$2,Opslag!$H$2,Opslag!$B$3,Opslag!$H$3,Opslag!$B$4,Opslag!$H$4,Opslag!$B$5,Opslag!$H$5,Opslag!$B$6,Opslag!$H$6,Opslag!$B$7,Opslag!$H$7) * I86,I86)</f>
        <v>0</v>
      </c>
      <c r="K86" s="34" t="str">
        <f>IFERROR(+VLOOKUP(E86,Opslag!$B$2:$C$7,2,FALSE),"")</f>
        <v/>
      </c>
      <c r="L86" s="31"/>
      <c r="M86" s="31"/>
    </row>
    <row r="87" spans="2:13" hidden="1" outlineLevel="1" x14ac:dyDescent="0.25">
      <c r="B87" s="40"/>
      <c r="C87" s="40"/>
      <c r="D87" s="40"/>
      <c r="E87" s="188"/>
      <c r="F87" s="40"/>
      <c r="G87" s="40"/>
      <c r="H87" s="41"/>
      <c r="I87" s="41"/>
      <c r="J87" s="195" cm="1">
        <f t="array" ref="J87">IFERROR(_xlfn.SWITCH(E87,Opslag!$B$2,Opslag!$H$2,Opslag!$B$3,Opslag!$H$3,Opslag!$B$4,Opslag!$H$4,Opslag!$B$5,Opslag!$H$5,Opslag!$B$6,Opslag!$H$6,Opslag!$B$7,Opslag!$H$7) * I87,I87)</f>
        <v>0</v>
      </c>
      <c r="K87" s="34" t="str">
        <f>IFERROR(+VLOOKUP(E87,Opslag!$B$2:$C$7,2,FALSE),"")</f>
        <v/>
      </c>
      <c r="L87" s="31"/>
      <c r="M87" s="31"/>
    </row>
    <row r="88" spans="2:13" hidden="1" outlineLevel="1" x14ac:dyDescent="0.25">
      <c r="B88" s="40"/>
      <c r="C88" s="40"/>
      <c r="D88" s="40"/>
      <c r="E88" s="188"/>
      <c r="F88" s="40"/>
      <c r="G88" s="40"/>
      <c r="H88" s="41"/>
      <c r="I88" s="41"/>
      <c r="J88" s="195" cm="1">
        <f t="array" ref="J88">IFERROR(_xlfn.SWITCH(E88,Opslag!$B$2,Opslag!$H$2,Opslag!$B$3,Opslag!$H$3,Opslag!$B$4,Opslag!$H$4,Opslag!$B$5,Opslag!$H$5,Opslag!$B$6,Opslag!$H$6,Opslag!$B$7,Opslag!$H$7) * I88,I88)</f>
        <v>0</v>
      </c>
      <c r="K88" s="34" t="str">
        <f>IFERROR(+VLOOKUP(E88,Opslag!$B$2:$C$7,2,FALSE),"")</f>
        <v/>
      </c>
      <c r="L88" s="31"/>
      <c r="M88" s="31"/>
    </row>
    <row r="89" spans="2:13" hidden="1" outlineLevel="1" x14ac:dyDescent="0.25">
      <c r="B89" s="40"/>
      <c r="C89" s="40"/>
      <c r="D89" s="40"/>
      <c r="E89" s="188"/>
      <c r="F89" s="40"/>
      <c r="G89" s="40"/>
      <c r="H89" s="41"/>
      <c r="I89" s="41"/>
      <c r="J89" s="195" cm="1">
        <f t="array" ref="J89">IFERROR(_xlfn.SWITCH(E89,Opslag!$B$2,Opslag!$H$2,Opslag!$B$3,Opslag!$H$3,Opslag!$B$4,Opslag!$H$4,Opslag!$B$5,Opslag!$H$5,Opslag!$B$6,Opslag!$H$6,Opslag!$B$7,Opslag!$H$7) * I89,I89)</f>
        <v>0</v>
      </c>
      <c r="K89" s="34" t="str">
        <f>IFERROR(+VLOOKUP(E89,Opslag!$B$2:$C$7,2,FALSE),"")</f>
        <v/>
      </c>
      <c r="L89" s="31"/>
      <c r="M89" s="31"/>
    </row>
    <row r="90" spans="2:13" hidden="1" outlineLevel="1" x14ac:dyDescent="0.25">
      <c r="B90" s="40"/>
      <c r="C90" s="40"/>
      <c r="D90" s="40"/>
      <c r="E90" s="188"/>
      <c r="F90" s="40"/>
      <c r="G90" s="40"/>
      <c r="H90" s="41"/>
      <c r="I90" s="41"/>
      <c r="J90" s="195" cm="1">
        <f t="array" ref="J90">IFERROR(_xlfn.SWITCH(E90,Opslag!$B$2,Opslag!$H$2,Opslag!$B$3,Opslag!$H$3,Opslag!$B$4,Opslag!$H$4,Opslag!$B$5,Opslag!$H$5,Opslag!$B$6,Opslag!$H$6,Opslag!$B$7,Opslag!$H$7) * I90,I90)</f>
        <v>0</v>
      </c>
      <c r="K90" s="34" t="str">
        <f>IFERROR(+VLOOKUP(E90,Opslag!$B$2:$C$7,2,FALSE),"")</f>
        <v/>
      </c>
      <c r="L90" s="31"/>
      <c r="M90" s="31"/>
    </row>
    <row r="91" spans="2:13" hidden="1" outlineLevel="1" x14ac:dyDescent="0.25">
      <c r="B91" s="40"/>
      <c r="C91" s="40"/>
      <c r="D91" s="40"/>
      <c r="E91" s="188"/>
      <c r="F91" s="40"/>
      <c r="G91" s="40"/>
      <c r="H91" s="41"/>
      <c r="I91" s="41"/>
      <c r="J91" s="195" cm="1">
        <f t="array" ref="J91">IFERROR(_xlfn.SWITCH(E91,Opslag!$B$2,Opslag!$H$2,Opslag!$B$3,Opslag!$H$3,Opslag!$B$4,Opslag!$H$4,Opslag!$B$5,Opslag!$H$5,Opslag!$B$6,Opslag!$H$6,Opslag!$B$7,Opslag!$H$7) * I91,I91)</f>
        <v>0</v>
      </c>
      <c r="K91" s="34" t="str">
        <f>IFERROR(+VLOOKUP(E91,Opslag!$B$2:$C$7,2,FALSE),"")</f>
        <v/>
      </c>
      <c r="L91" s="31"/>
      <c r="M91" s="31"/>
    </row>
    <row r="92" spans="2:13" hidden="1" outlineLevel="1" x14ac:dyDescent="0.25">
      <c r="B92" s="40"/>
      <c r="C92" s="40"/>
      <c r="D92" s="40"/>
      <c r="E92" s="188"/>
      <c r="F92" s="40"/>
      <c r="G92" s="40"/>
      <c r="H92" s="41"/>
      <c r="I92" s="41"/>
      <c r="J92" s="195" cm="1">
        <f t="array" ref="J92">IFERROR(_xlfn.SWITCH(E92,Opslag!$B$2,Opslag!$H$2,Opslag!$B$3,Opslag!$H$3,Opslag!$B$4,Opslag!$H$4,Opslag!$B$5,Opslag!$H$5,Opslag!$B$6,Opslag!$H$6,Opslag!$B$7,Opslag!$H$7) * I92,I92)</f>
        <v>0</v>
      </c>
      <c r="K92" s="34" t="str">
        <f>IFERROR(+VLOOKUP(E92,Opslag!$B$2:$C$7,2,FALSE),"")</f>
        <v/>
      </c>
      <c r="L92" s="31"/>
      <c r="M92" s="31"/>
    </row>
    <row r="93" spans="2:13" hidden="1" outlineLevel="1" x14ac:dyDescent="0.25">
      <c r="B93" s="40"/>
      <c r="C93" s="40"/>
      <c r="D93" s="40"/>
      <c r="E93" s="188"/>
      <c r="F93" s="40"/>
      <c r="G93" s="40"/>
      <c r="H93" s="41"/>
      <c r="I93" s="41"/>
      <c r="J93" s="195" cm="1">
        <f t="array" ref="J93">IFERROR(_xlfn.SWITCH(E93,Opslag!$B$2,Opslag!$H$2,Opslag!$B$3,Opslag!$H$3,Opslag!$B$4,Opslag!$H$4,Opslag!$B$5,Opslag!$H$5,Opslag!$B$6,Opslag!$H$6,Opslag!$B$7,Opslag!$H$7) * I93,I93)</f>
        <v>0</v>
      </c>
      <c r="K93" s="34" t="str">
        <f>IFERROR(+VLOOKUP(E93,Opslag!$B$2:$C$7,2,FALSE),"")</f>
        <v/>
      </c>
      <c r="L93" s="31"/>
      <c r="M93" s="31"/>
    </row>
    <row r="94" spans="2:13" hidden="1" outlineLevel="1" x14ac:dyDescent="0.25">
      <c r="B94" s="40"/>
      <c r="C94" s="40"/>
      <c r="D94" s="40"/>
      <c r="E94" s="188"/>
      <c r="F94" s="40"/>
      <c r="G94" s="40"/>
      <c r="H94" s="41"/>
      <c r="I94" s="41"/>
      <c r="J94" s="195" cm="1">
        <f t="array" ref="J94">IFERROR(_xlfn.SWITCH(E94,Opslag!$B$2,Opslag!$H$2,Opslag!$B$3,Opslag!$H$3,Opslag!$B$4,Opslag!$H$4,Opslag!$B$5,Opslag!$H$5,Opslag!$B$6,Opslag!$H$6,Opslag!$B$7,Opslag!$H$7) * I94,I94)</f>
        <v>0</v>
      </c>
      <c r="K94" s="34" t="str">
        <f>IFERROR(+VLOOKUP(E94,Opslag!$B$2:$C$7,2,FALSE),"")</f>
        <v/>
      </c>
      <c r="L94" s="31"/>
      <c r="M94" s="31"/>
    </row>
    <row r="95" spans="2:13" hidden="1" outlineLevel="1" x14ac:dyDescent="0.25">
      <c r="B95" s="40"/>
      <c r="C95" s="40"/>
      <c r="D95" s="40"/>
      <c r="E95" s="188"/>
      <c r="F95" s="40"/>
      <c r="G95" s="40"/>
      <c r="H95" s="41"/>
      <c r="I95" s="41"/>
      <c r="J95" s="195" cm="1">
        <f t="array" ref="J95">IFERROR(_xlfn.SWITCH(E95,Opslag!$B$2,Opslag!$H$2,Opslag!$B$3,Opslag!$H$3,Opslag!$B$4,Opslag!$H$4,Opslag!$B$5,Opslag!$H$5,Opslag!$B$6,Opslag!$H$6,Opslag!$B$7,Opslag!$H$7) * I95,I95)</f>
        <v>0</v>
      </c>
      <c r="K95" s="34" t="str">
        <f>IFERROR(+VLOOKUP(E95,Opslag!$B$2:$C$7,2,FALSE),"")</f>
        <v/>
      </c>
      <c r="L95" s="31"/>
      <c r="M95" s="31"/>
    </row>
    <row r="96" spans="2:13" hidden="1" outlineLevel="1" x14ac:dyDescent="0.25">
      <c r="B96" s="40"/>
      <c r="C96" s="40"/>
      <c r="D96" s="40"/>
      <c r="E96" s="188"/>
      <c r="F96" s="40"/>
      <c r="G96" s="40"/>
      <c r="H96" s="41"/>
      <c r="I96" s="41"/>
      <c r="J96" s="195" cm="1">
        <f t="array" ref="J96">IFERROR(_xlfn.SWITCH(E96,Opslag!$B$2,Opslag!$H$2,Opslag!$B$3,Opslag!$H$3,Opslag!$B$4,Opslag!$H$4,Opslag!$B$5,Opslag!$H$5,Opslag!$B$6,Opslag!$H$6,Opslag!$B$7,Opslag!$H$7) * I96,I96)</f>
        <v>0</v>
      </c>
      <c r="K96" s="34" t="str">
        <f>IFERROR(+VLOOKUP(E96,Opslag!$B$2:$C$7,2,FALSE),"")</f>
        <v/>
      </c>
      <c r="L96" s="31"/>
      <c r="M96" s="31"/>
    </row>
    <row r="97" spans="2:13" hidden="1" outlineLevel="1" x14ac:dyDescent="0.25">
      <c r="B97" s="40"/>
      <c r="C97" s="40"/>
      <c r="D97" s="40"/>
      <c r="E97" s="188"/>
      <c r="F97" s="40"/>
      <c r="G97" s="40"/>
      <c r="H97" s="41"/>
      <c r="I97" s="41"/>
      <c r="J97" s="195" cm="1">
        <f t="array" ref="J97">IFERROR(_xlfn.SWITCH(E97,Opslag!$B$2,Opslag!$H$2,Opslag!$B$3,Opslag!$H$3,Opslag!$B$4,Opslag!$H$4,Opslag!$B$5,Opslag!$H$5,Opslag!$B$6,Opslag!$H$6,Opslag!$B$7,Opslag!$H$7) * I97,I97)</f>
        <v>0</v>
      </c>
      <c r="K97" s="34" t="str">
        <f>IFERROR(+VLOOKUP(E97,Opslag!$B$2:$C$7,2,FALSE),"")</f>
        <v/>
      </c>
      <c r="L97" s="31"/>
      <c r="M97" s="31"/>
    </row>
    <row r="98" spans="2:13" hidden="1" outlineLevel="1" x14ac:dyDescent="0.25">
      <c r="B98" s="40"/>
      <c r="C98" s="40"/>
      <c r="D98" s="40"/>
      <c r="E98" s="188"/>
      <c r="F98" s="40"/>
      <c r="G98" s="40"/>
      <c r="H98" s="41"/>
      <c r="I98" s="41"/>
      <c r="J98" s="195" cm="1">
        <f t="array" ref="J98">IFERROR(_xlfn.SWITCH(E98,Opslag!$B$2,Opslag!$H$2,Opslag!$B$3,Opslag!$H$3,Opslag!$B$4,Opslag!$H$4,Opslag!$B$5,Opslag!$H$5,Opslag!$B$6,Opslag!$H$6,Opslag!$B$7,Opslag!$H$7) * I98,I98)</f>
        <v>0</v>
      </c>
      <c r="K98" s="34" t="str">
        <f>IFERROR(+VLOOKUP(E98,Opslag!$B$2:$C$7,2,FALSE),"")</f>
        <v/>
      </c>
      <c r="L98" s="31"/>
      <c r="M98" s="31"/>
    </row>
    <row r="99" spans="2:13" hidden="1" outlineLevel="1" x14ac:dyDescent="0.25">
      <c r="B99" s="40"/>
      <c r="C99" s="40"/>
      <c r="D99" s="40"/>
      <c r="E99" s="188"/>
      <c r="F99" s="40"/>
      <c r="G99" s="40"/>
      <c r="H99" s="41"/>
      <c r="I99" s="41"/>
      <c r="J99" s="195" cm="1">
        <f t="array" ref="J99">IFERROR(_xlfn.SWITCH(E99,Opslag!$B$2,Opslag!$H$2,Opslag!$B$3,Opslag!$H$3,Opslag!$B$4,Opslag!$H$4,Opslag!$B$5,Opslag!$H$5,Opslag!$B$6,Opslag!$H$6,Opslag!$B$7,Opslag!$H$7) * I99,I99)</f>
        <v>0</v>
      </c>
      <c r="K99" s="34" t="str">
        <f>IFERROR(+VLOOKUP(E99,Opslag!$B$2:$C$7,2,FALSE),"")</f>
        <v/>
      </c>
      <c r="L99" s="31"/>
      <c r="M99" s="31"/>
    </row>
    <row r="100" spans="2:13" hidden="1" outlineLevel="1" x14ac:dyDescent="0.25">
      <c r="B100" s="40"/>
      <c r="C100" s="40"/>
      <c r="D100" s="40"/>
      <c r="E100" s="188"/>
      <c r="F100" s="40"/>
      <c r="G100" s="40"/>
      <c r="H100" s="41"/>
      <c r="I100" s="41"/>
      <c r="J100" s="195" cm="1">
        <f t="array" ref="J100">IFERROR(_xlfn.SWITCH(E100,Opslag!$B$2,Opslag!$H$2,Opslag!$B$3,Opslag!$H$3,Opslag!$B$4,Opslag!$H$4,Opslag!$B$5,Opslag!$H$5,Opslag!$B$6,Opslag!$H$6,Opslag!$B$7,Opslag!$H$7) * I100,I100)</f>
        <v>0</v>
      </c>
      <c r="K100" s="34" t="str">
        <f>IFERROR(+VLOOKUP(E100,Opslag!$B$2:$C$7,2,FALSE),"")</f>
        <v/>
      </c>
      <c r="L100" s="31"/>
      <c r="M100" s="31"/>
    </row>
    <row r="101" spans="2:13" hidden="1" outlineLevel="1" x14ac:dyDescent="0.25">
      <c r="B101" s="40"/>
      <c r="C101" s="40"/>
      <c r="D101" s="40"/>
      <c r="E101" s="188"/>
      <c r="F101" s="40"/>
      <c r="G101" s="40"/>
      <c r="H101" s="41"/>
      <c r="I101" s="41"/>
      <c r="J101" s="195" cm="1">
        <f t="array" ref="J101">IFERROR(_xlfn.SWITCH(E101,Opslag!$B$2,Opslag!$H$2,Opslag!$B$3,Opslag!$H$3,Opslag!$B$4,Opslag!$H$4,Opslag!$B$5,Opslag!$H$5,Opslag!$B$6,Opslag!$H$6,Opslag!$B$7,Opslag!$H$7) * I101,I101)</f>
        <v>0</v>
      </c>
      <c r="K101" s="34" t="str">
        <f>IFERROR(+VLOOKUP(E101,Opslag!$B$2:$C$7,2,FALSE),"")</f>
        <v/>
      </c>
      <c r="L101" s="31"/>
      <c r="M101" s="31"/>
    </row>
    <row r="102" spans="2:13" hidden="1" outlineLevel="1" x14ac:dyDescent="0.25">
      <c r="B102" s="40"/>
      <c r="C102" s="40"/>
      <c r="D102" s="40"/>
      <c r="E102" s="188"/>
      <c r="F102" s="40"/>
      <c r="G102" s="40"/>
      <c r="H102" s="41"/>
      <c r="I102" s="41"/>
      <c r="J102" s="195" cm="1">
        <f t="array" ref="J102">IFERROR(_xlfn.SWITCH(E102,Opslag!$B$2,Opslag!$H$2,Opslag!$B$3,Opslag!$H$3,Opslag!$B$4,Opslag!$H$4,Opslag!$B$5,Opslag!$H$5,Opslag!$B$6,Opslag!$H$6,Opslag!$B$7,Opslag!$H$7) * I102,I102)</f>
        <v>0</v>
      </c>
      <c r="K102" s="34" t="str">
        <f>IFERROR(+VLOOKUP(E102,Opslag!$B$2:$C$7,2,FALSE),"")</f>
        <v/>
      </c>
      <c r="L102" s="31"/>
      <c r="M102" s="31"/>
    </row>
    <row r="103" spans="2:13" hidden="1" outlineLevel="1" x14ac:dyDescent="0.25">
      <c r="B103" s="40"/>
      <c r="C103" s="40"/>
      <c r="D103" s="40"/>
      <c r="E103" s="188"/>
      <c r="F103" s="40"/>
      <c r="G103" s="40"/>
      <c r="H103" s="41"/>
      <c r="I103" s="41"/>
      <c r="J103" s="195" cm="1">
        <f t="array" ref="J103">IFERROR(_xlfn.SWITCH(E103,Opslag!$B$2,Opslag!$H$2,Opslag!$B$3,Opslag!$H$3,Opslag!$B$4,Opslag!$H$4,Opslag!$B$5,Opslag!$H$5,Opslag!$B$6,Opslag!$H$6,Opslag!$B$7,Opslag!$H$7) * I103,I103)</f>
        <v>0</v>
      </c>
      <c r="K103" s="34" t="str">
        <f>IFERROR(+VLOOKUP(E103,Opslag!$B$2:$C$7,2,FALSE),"")</f>
        <v/>
      </c>
      <c r="L103" s="31"/>
      <c r="M103" s="31"/>
    </row>
    <row r="104" spans="2:13" hidden="1" outlineLevel="1" x14ac:dyDescent="0.25">
      <c r="B104" s="40"/>
      <c r="C104" s="40"/>
      <c r="D104" s="40"/>
      <c r="E104" s="188"/>
      <c r="F104" s="40"/>
      <c r="G104" s="40"/>
      <c r="H104" s="41"/>
      <c r="I104" s="41"/>
      <c r="J104" s="195" cm="1">
        <f t="array" ref="J104">IFERROR(_xlfn.SWITCH(E104,Opslag!$B$2,Opslag!$H$2,Opslag!$B$3,Opslag!$H$3,Opslag!$B$4,Opslag!$H$4,Opslag!$B$5,Opslag!$H$5,Opslag!$B$6,Opslag!$H$6,Opslag!$B$7,Opslag!$H$7) * I104,I104)</f>
        <v>0</v>
      </c>
      <c r="K104" s="34" t="str">
        <f>IFERROR(+VLOOKUP(E104,Opslag!$B$2:$C$7,2,FALSE),"")</f>
        <v/>
      </c>
      <c r="L104" s="31"/>
      <c r="M104" s="31"/>
    </row>
    <row r="105" spans="2:13" hidden="1" outlineLevel="1" x14ac:dyDescent="0.25">
      <c r="B105" s="40"/>
      <c r="C105" s="40"/>
      <c r="D105" s="40"/>
      <c r="E105" s="188"/>
      <c r="F105" s="40"/>
      <c r="G105" s="40"/>
      <c r="H105" s="41"/>
      <c r="I105" s="41"/>
      <c r="J105" s="195" cm="1">
        <f t="array" ref="J105">IFERROR(_xlfn.SWITCH(E105,Opslag!$B$2,Opslag!$H$2,Opslag!$B$3,Opslag!$H$3,Opslag!$B$4,Opslag!$H$4,Opslag!$B$5,Opslag!$H$5,Opslag!$B$6,Opslag!$H$6,Opslag!$B$7,Opslag!$H$7) * I105,I105)</f>
        <v>0</v>
      </c>
      <c r="K105" s="34" t="str">
        <f>IFERROR(+VLOOKUP(E105,Opslag!$B$2:$C$7,2,FALSE),"")</f>
        <v/>
      </c>
      <c r="L105" s="31"/>
      <c r="M105" s="31"/>
    </row>
    <row r="106" spans="2:13" hidden="1" outlineLevel="1" x14ac:dyDescent="0.25">
      <c r="B106" s="40"/>
      <c r="C106" s="40"/>
      <c r="D106" s="40"/>
      <c r="E106" s="188"/>
      <c r="F106" s="40"/>
      <c r="G106" s="40"/>
      <c r="H106" s="41"/>
      <c r="I106" s="41"/>
      <c r="J106" s="195" cm="1">
        <f t="array" ref="J106">IFERROR(_xlfn.SWITCH(E106,Opslag!$B$2,Opslag!$H$2,Opslag!$B$3,Opslag!$H$3,Opslag!$B$4,Opslag!$H$4,Opslag!$B$5,Opslag!$H$5,Opslag!$B$6,Opslag!$H$6,Opslag!$B$7,Opslag!$H$7) * I106,I106)</f>
        <v>0</v>
      </c>
      <c r="K106" s="34" t="str">
        <f>IFERROR(+VLOOKUP(E106,Opslag!$B$2:$C$7,2,FALSE),"")</f>
        <v/>
      </c>
      <c r="L106" s="31"/>
      <c r="M106" s="31"/>
    </row>
    <row r="107" spans="2:13" hidden="1" outlineLevel="1" x14ac:dyDescent="0.25">
      <c r="B107" s="40"/>
      <c r="C107" s="40"/>
      <c r="D107" s="40"/>
      <c r="E107" s="188"/>
      <c r="F107" s="40"/>
      <c r="G107" s="40"/>
      <c r="H107" s="41"/>
      <c r="I107" s="41"/>
      <c r="J107" s="195" cm="1">
        <f t="array" ref="J107">IFERROR(_xlfn.SWITCH(E107,Opslag!$B$2,Opslag!$H$2,Opslag!$B$3,Opslag!$H$3,Opslag!$B$4,Opslag!$H$4,Opslag!$B$5,Opslag!$H$5,Opslag!$B$6,Opslag!$H$6,Opslag!$B$7,Opslag!$H$7) * I107,I107)</f>
        <v>0</v>
      </c>
      <c r="K107" s="34" t="str">
        <f>IFERROR(+VLOOKUP(E107,Opslag!$B$2:$C$7,2,FALSE),"")</f>
        <v/>
      </c>
      <c r="L107" s="31"/>
      <c r="M107" s="31"/>
    </row>
    <row r="108" spans="2:13" hidden="1" outlineLevel="1" x14ac:dyDescent="0.25">
      <c r="B108" s="40"/>
      <c r="C108" s="40"/>
      <c r="D108" s="40"/>
      <c r="E108" s="188"/>
      <c r="F108" s="40"/>
      <c r="G108" s="40"/>
      <c r="H108" s="41"/>
      <c r="I108" s="41"/>
      <c r="J108" s="195" cm="1">
        <f t="array" ref="J108">IFERROR(_xlfn.SWITCH(E108,Opslag!$B$2,Opslag!$H$2,Opslag!$B$3,Opslag!$H$3,Opslag!$B$4,Opslag!$H$4,Opslag!$B$5,Opslag!$H$5,Opslag!$B$6,Opslag!$H$6,Opslag!$B$7,Opslag!$H$7) * I108,I108)</f>
        <v>0</v>
      </c>
      <c r="K108" s="34" t="str">
        <f>IFERROR(+VLOOKUP(E108,Opslag!$B$2:$C$7,2,FALSE),"")</f>
        <v/>
      </c>
      <c r="L108" s="31"/>
      <c r="M108" s="31"/>
    </row>
    <row r="109" spans="2:13" hidden="1" outlineLevel="1" x14ac:dyDescent="0.25">
      <c r="B109" s="40"/>
      <c r="C109" s="40"/>
      <c r="D109" s="40"/>
      <c r="E109" s="188"/>
      <c r="F109" s="40"/>
      <c r="G109" s="40"/>
      <c r="H109" s="41"/>
      <c r="I109" s="41"/>
      <c r="J109" s="195" cm="1">
        <f t="array" ref="J109">IFERROR(_xlfn.SWITCH(E109,Opslag!$B$2,Opslag!$H$2,Opslag!$B$3,Opslag!$H$3,Opslag!$B$4,Opslag!$H$4,Opslag!$B$5,Opslag!$H$5,Opslag!$B$6,Opslag!$H$6,Opslag!$B$7,Opslag!$H$7) * I109,I109)</f>
        <v>0</v>
      </c>
      <c r="K109" s="34" t="str">
        <f>IFERROR(+VLOOKUP(E109,Opslag!$B$2:$C$7,2,FALSE),"")</f>
        <v/>
      </c>
      <c r="L109" s="31"/>
      <c r="M109" s="31"/>
    </row>
    <row r="110" spans="2:13" hidden="1" outlineLevel="1" x14ac:dyDescent="0.25">
      <c r="B110" s="40"/>
      <c r="C110" s="40"/>
      <c r="D110" s="40"/>
      <c r="E110" s="188"/>
      <c r="F110" s="40"/>
      <c r="G110" s="40"/>
      <c r="H110" s="41"/>
      <c r="I110" s="41"/>
      <c r="J110" s="195" cm="1">
        <f t="array" ref="J110">IFERROR(_xlfn.SWITCH(E110,Opslag!$B$2,Opslag!$H$2,Opslag!$B$3,Opslag!$H$3,Opslag!$B$4,Opslag!$H$4,Opslag!$B$5,Opslag!$H$5,Opslag!$B$6,Opslag!$H$6,Opslag!$B$7,Opslag!$H$7) * I110,I110)</f>
        <v>0</v>
      </c>
      <c r="K110" s="34" t="str">
        <f>IFERROR(+VLOOKUP(E110,Opslag!$B$2:$C$7,2,FALSE),"")</f>
        <v/>
      </c>
      <c r="L110" s="31"/>
      <c r="M110" s="31"/>
    </row>
    <row r="111" spans="2:13" hidden="1" outlineLevel="1" x14ac:dyDescent="0.25">
      <c r="B111" s="40"/>
      <c r="C111" s="40"/>
      <c r="D111" s="40"/>
      <c r="E111" s="188"/>
      <c r="F111" s="40"/>
      <c r="G111" s="40"/>
      <c r="H111" s="41"/>
      <c r="I111" s="41"/>
      <c r="J111" s="195" cm="1">
        <f t="array" ref="J111">IFERROR(_xlfn.SWITCH(E111,Opslag!$B$2,Opslag!$H$2,Opslag!$B$3,Opslag!$H$3,Opslag!$B$4,Opslag!$H$4,Opslag!$B$5,Opslag!$H$5,Opslag!$B$6,Opslag!$H$6,Opslag!$B$7,Opslag!$H$7) * I111,I111)</f>
        <v>0</v>
      </c>
      <c r="K111" s="34" t="str">
        <f>IFERROR(+VLOOKUP(E111,Opslag!$B$2:$C$7,2,FALSE),"")</f>
        <v/>
      </c>
      <c r="L111" s="31"/>
      <c r="M111" s="31"/>
    </row>
    <row r="112" spans="2:13" hidden="1" outlineLevel="1" x14ac:dyDescent="0.25">
      <c r="B112" s="40"/>
      <c r="C112" s="40"/>
      <c r="D112" s="40"/>
      <c r="E112" s="188"/>
      <c r="F112" s="40"/>
      <c r="G112" s="40"/>
      <c r="H112" s="41"/>
      <c r="I112" s="41"/>
      <c r="J112" s="195" cm="1">
        <f t="array" ref="J112">IFERROR(_xlfn.SWITCH(E112,Opslag!$B$2,Opslag!$H$2,Opslag!$B$3,Opslag!$H$3,Opslag!$B$4,Opslag!$H$4,Opslag!$B$5,Opslag!$H$5,Opslag!$B$6,Opslag!$H$6,Opslag!$B$7,Opslag!$H$7) * I112,I112)</f>
        <v>0</v>
      </c>
      <c r="K112" s="34" t="str">
        <f>IFERROR(+VLOOKUP(E112,Opslag!$B$2:$C$7,2,FALSE),"")</f>
        <v/>
      </c>
      <c r="L112" s="31"/>
      <c r="M112" s="31"/>
    </row>
    <row r="113" spans="1:13" hidden="1" outlineLevel="1" x14ac:dyDescent="0.25">
      <c r="B113" s="40"/>
      <c r="C113" s="40"/>
      <c r="D113" s="40"/>
      <c r="E113" s="188"/>
      <c r="F113" s="40"/>
      <c r="G113" s="40"/>
      <c r="H113" s="41"/>
      <c r="I113" s="41"/>
      <c r="J113" s="195" cm="1">
        <f t="array" ref="J113">IFERROR(_xlfn.SWITCH(E113,Opslag!$B$2,Opslag!$H$2,Opslag!$B$3,Opslag!$H$3,Opslag!$B$4,Opslag!$H$4,Opslag!$B$5,Opslag!$H$5,Opslag!$B$6,Opslag!$H$6,Opslag!$B$7,Opslag!$H$7) * I113,I113)</f>
        <v>0</v>
      </c>
      <c r="K113" s="34" t="str">
        <f>IFERROR(+VLOOKUP(E113,Opslag!$B$2:$C$7,2,FALSE),"")</f>
        <v/>
      </c>
      <c r="L113" s="31"/>
      <c r="M113" s="31"/>
    </row>
    <row r="114" spans="1:13" hidden="1" outlineLevel="1" x14ac:dyDescent="0.25">
      <c r="B114" s="40"/>
      <c r="C114" s="40"/>
      <c r="D114" s="40"/>
      <c r="E114" s="188"/>
      <c r="F114" s="40"/>
      <c r="G114" s="40"/>
      <c r="H114" s="41"/>
      <c r="I114" s="41"/>
      <c r="J114" s="195" cm="1">
        <f t="array" ref="J114">IFERROR(_xlfn.SWITCH(E114,Opslag!$B$2,Opslag!$H$2,Opslag!$B$3,Opslag!$H$3,Opslag!$B$4,Opslag!$H$4,Opslag!$B$5,Opslag!$H$5,Opslag!$B$6,Opslag!$H$6,Opslag!$B$7,Opslag!$H$7) * I114,I114)</f>
        <v>0</v>
      </c>
      <c r="L114" s="31"/>
      <c r="M114" s="31"/>
    </row>
    <row r="115" spans="1:13" hidden="1" outlineLevel="1" x14ac:dyDescent="0.25">
      <c r="B115" s="40"/>
      <c r="C115" s="40"/>
      <c r="D115" s="40"/>
      <c r="E115" s="188"/>
      <c r="F115" s="40"/>
      <c r="G115" s="40"/>
      <c r="H115" s="41"/>
      <c r="I115" s="41"/>
      <c r="J115" s="195" cm="1">
        <f t="array" ref="J115">IFERROR(_xlfn.SWITCH(E115,Opslag!$B$2,Opslag!$H$2,Opslag!$B$3,Opslag!$H$3,Opslag!$B$4,Opslag!$H$4,Opslag!$B$5,Opslag!$H$5,Opslag!$B$6,Opslag!$H$6,Opslag!$B$7,Opslag!$H$7) * I115,I115)</f>
        <v>0</v>
      </c>
      <c r="L115" s="31"/>
      <c r="M115" s="31"/>
    </row>
    <row r="116" spans="1:13" hidden="1" outlineLevel="1" x14ac:dyDescent="0.25">
      <c r="B116" s="40"/>
      <c r="C116" s="40"/>
      <c r="D116" s="40"/>
      <c r="E116" s="188"/>
      <c r="F116" s="40"/>
      <c r="G116" s="40"/>
      <c r="H116" s="41"/>
      <c r="I116" s="41"/>
      <c r="J116" s="195" cm="1">
        <f t="array" ref="J116">IFERROR(_xlfn.SWITCH(E116,Opslag!$B$2,Opslag!$H$2,Opslag!$B$3,Opslag!$H$3,Opslag!$B$4,Opslag!$H$4,Opslag!$B$5,Opslag!$H$5,Opslag!$B$6,Opslag!$H$6,Opslag!$B$7,Opslag!$H$7) * I116,I116)</f>
        <v>0</v>
      </c>
      <c r="L116" s="31"/>
      <c r="M116" s="31"/>
    </row>
    <row r="117" spans="1:13" hidden="1" outlineLevel="1" x14ac:dyDescent="0.25">
      <c r="B117" s="40"/>
      <c r="C117" s="40"/>
      <c r="D117" s="40"/>
      <c r="E117" s="188"/>
      <c r="F117" s="40"/>
      <c r="G117" s="40"/>
      <c r="H117" s="41"/>
      <c r="I117" s="41"/>
      <c r="J117" s="195" cm="1">
        <f t="array" ref="J117">IFERROR(_xlfn.SWITCH(E117,Opslag!$B$2,Opslag!$H$2,Opslag!$B$3,Opslag!$H$3,Opslag!$B$4,Opslag!$H$4,Opslag!$B$5,Opslag!$H$5,Opslag!$B$6,Opslag!$H$6,Opslag!$B$7,Opslag!$H$7) * I117,I117)</f>
        <v>0</v>
      </c>
      <c r="L117" s="31"/>
      <c r="M117" s="31"/>
    </row>
    <row r="118" spans="1:13" hidden="1" outlineLevel="1" x14ac:dyDescent="0.25">
      <c r="B118" s="40"/>
      <c r="C118" s="40"/>
      <c r="D118" s="40"/>
      <c r="E118" s="188"/>
      <c r="F118" s="40"/>
      <c r="G118" s="40"/>
      <c r="H118" s="41"/>
      <c r="I118" s="41"/>
      <c r="J118" s="195" cm="1">
        <f t="array" ref="J118">IFERROR(_xlfn.SWITCH(E118,Opslag!$B$2,Opslag!$H$2,Opslag!$B$3,Opslag!$H$3,Opslag!$B$4,Opslag!$H$4,Opslag!$B$5,Opslag!$H$5,Opslag!$B$6,Opslag!$H$6,Opslag!$B$7,Opslag!$H$7) * I118,I118)</f>
        <v>0</v>
      </c>
      <c r="L118" s="31"/>
      <c r="M118" s="31"/>
    </row>
    <row r="119" spans="1:13" hidden="1" outlineLevel="1" x14ac:dyDescent="0.25">
      <c r="B119" s="40"/>
      <c r="C119" s="40"/>
      <c r="D119" s="40"/>
      <c r="E119" s="188"/>
      <c r="F119" s="40"/>
      <c r="G119" s="40"/>
      <c r="H119" s="41"/>
      <c r="I119" s="41"/>
      <c r="J119" s="195" cm="1">
        <f t="array" ref="J119">IFERROR(_xlfn.SWITCH(E119,Opslag!$B$2,Opslag!$H$2,Opslag!$B$3,Opslag!$H$3,Opslag!$B$4,Opslag!$H$4,Opslag!$B$5,Opslag!$H$5,Opslag!$B$6,Opslag!$H$6,Opslag!$B$7,Opslag!$H$7) * I119,I119)</f>
        <v>0</v>
      </c>
      <c r="L119" s="31"/>
      <c r="M119" s="31"/>
    </row>
    <row r="120" spans="1:13" hidden="1" outlineLevel="1" x14ac:dyDescent="0.25">
      <c r="B120" s="40"/>
      <c r="C120" s="40"/>
      <c r="D120" s="40"/>
      <c r="E120" s="188"/>
      <c r="F120" s="40"/>
      <c r="G120" s="40"/>
      <c r="H120" s="41"/>
      <c r="I120" s="41"/>
      <c r="J120" s="195" cm="1">
        <f t="array" ref="J120">IFERROR(_xlfn.SWITCH(E120,Opslag!$B$2,Opslag!$H$2,Opslag!$B$3,Opslag!$H$3,Opslag!$B$4,Opslag!$H$4,Opslag!$B$5,Opslag!$H$5,Opslag!$B$6,Opslag!$H$6,Opslag!$B$7,Opslag!$H$7) * I120,I120)</f>
        <v>0</v>
      </c>
      <c r="L120" s="31"/>
      <c r="M120" s="31"/>
    </row>
    <row r="121" spans="1:13" hidden="1" outlineLevel="1" x14ac:dyDescent="0.25">
      <c r="B121" s="189"/>
      <c r="C121" s="189"/>
      <c r="D121" s="189"/>
      <c r="E121" s="190"/>
      <c r="F121" s="189"/>
      <c r="G121" s="189"/>
      <c r="H121" s="191"/>
      <c r="I121" s="191"/>
      <c r="J121" s="195" cm="1">
        <f t="array" ref="J121">IFERROR(_xlfn.SWITCH(E121,Opslag!$B$2,Opslag!$H$2,Opslag!$B$3,Opslag!$H$3,Opslag!$B$4,Opslag!$H$4,Opslag!$B$5,Opslag!$H$5,Opslag!$B$6,Opslag!$H$6,Opslag!$B$7,Opslag!$H$7) * I121,I121)</f>
        <v>0</v>
      </c>
      <c r="L121" s="35"/>
      <c r="M121" s="35"/>
    </row>
    <row r="122" spans="1:13" collapsed="1" x14ac:dyDescent="0.25">
      <c r="A122" s="75"/>
      <c r="B122" s="75"/>
      <c r="C122" s="75"/>
      <c r="D122" s="75"/>
      <c r="E122" s="142"/>
      <c r="F122" s="75"/>
      <c r="G122" s="75"/>
      <c r="H122" s="149">
        <f>SUM($H$71:$H$121)</f>
        <v>0</v>
      </c>
      <c r="I122" s="150"/>
      <c r="J122" s="196">
        <f>SUM(J71:J121)</f>
        <v>0</v>
      </c>
      <c r="K122" s="75"/>
    </row>
    <row r="123" spans="1:13" x14ac:dyDescent="0.25">
      <c r="A123" s="75"/>
      <c r="B123" s="151" t="str">
        <f>+HLOOKUP(InputLanguage,LookupList,148,FALSE)&amp;":"</f>
        <v>Fuel consumption for the period (litres):</v>
      </c>
      <c r="C123" s="75"/>
      <c r="D123" s="75"/>
      <c r="E123" s="142"/>
      <c r="F123" s="75"/>
      <c r="G123" s="93"/>
      <c r="H123" s="150"/>
      <c r="I123" s="150"/>
      <c r="J123" s="196"/>
      <c r="K123" s="107"/>
      <c r="L123" s="62"/>
    </row>
    <row r="124" spans="1:13" x14ac:dyDescent="0.25">
      <c r="A124" s="75"/>
      <c r="B124" s="79" t="str">
        <f>+HLOOKUP(InputLanguage,LookupList,152,FALSE)</f>
        <v>kWh/100 km</v>
      </c>
      <c r="C124" s="75"/>
      <c r="D124" s="152" t="str">
        <f>IFERROR($J$122/($H$122/100),"")</f>
        <v/>
      </c>
      <c r="E124" s="153" t="str">
        <f>IFERROR(IF(D124="","",IF(D124&gt;9,HLOOKUP(G$2,LookupList,Language!$A$186,FALSE),"")),"")</f>
        <v/>
      </c>
      <c r="F124" s="75"/>
      <c r="G124" s="154"/>
      <c r="H124" s="150"/>
      <c r="I124" s="150"/>
      <c r="J124" s="196"/>
      <c r="K124" s="107"/>
    </row>
    <row r="125" spans="1:13" hidden="1" x14ac:dyDescent="0.25">
      <c r="A125" s="75"/>
      <c r="B125" s="79" t="str">
        <f>+HLOOKUP(InputLanguage,LookupList,153,FALSE)</f>
        <v>ml (gasoline/diesel)/m2</v>
      </c>
      <c r="C125" s="75"/>
      <c r="D125" s="152" t="str">
        <f>IFERROR($J$122*1000/'Square metres'!$G$511,"")</f>
        <v/>
      </c>
      <c r="E125" s="153" t="str">
        <f>IFERROR(IF(D125="","",IF(D125&gt;0.75,HLOOKUP(G$2,LookupList,Language!$A$186,FALSE),"")),"")</f>
        <v/>
      </c>
      <c r="F125" s="75"/>
      <c r="G125" s="154"/>
      <c r="H125" s="150"/>
      <c r="I125" s="150"/>
      <c r="J125" s="196"/>
      <c r="K125" s="107"/>
    </row>
    <row r="126" spans="1:13" x14ac:dyDescent="0.25">
      <c r="A126" s="75"/>
      <c r="F126" s="75"/>
      <c r="G126" s="75"/>
      <c r="H126" s="101"/>
      <c r="I126" s="101"/>
      <c r="J126" s="192"/>
      <c r="K126" s="75"/>
    </row>
    <row r="127" spans="1:13" x14ac:dyDescent="0.25"/>
    <row r="128" spans="1:13" x14ac:dyDescent="0.25"/>
  </sheetData>
  <sheetProtection sheet="1" objects="1" scenarios="1" formatColumns="0" formatRows="0" insertColumns="0" insertRows="0" deleteColumns="0" deleteRows="0"/>
  <mergeCells count="2">
    <mergeCell ref="B62:G62"/>
    <mergeCell ref="B6:C6"/>
  </mergeCells>
  <dataValidations count="2">
    <dataValidation showInputMessage="1" showErrorMessage="1" sqref="G2" xr:uid="{00000000-0002-0000-0500-000000000000}"/>
    <dataValidation type="decimal" operator="greaterThanOrEqual" allowBlank="1" showInputMessage="1" showErrorMessage="1" sqref="H11:I61 H71:I121" xr:uid="{00000000-0002-0000-0500-000001000000}">
      <formula1>0</formula1>
    </dataValidation>
  </dataValidations>
  <pageMargins left="0.7" right="0.7" top="0.75" bottom="0.75" header="0.3" footer="0.3"/>
  <pageSetup paperSize="9" scale="56" fitToHeight="0" orientation="portrait" verticalDpi="0" r:id="rId1"/>
  <rowBreaks count="1" manualBreakCount="1">
    <brk id="6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Opslag!$A$2:$A$8</xm:f>
          </x14:formula1>
          <xm:sqref>B11:B61 B71:B121</xm:sqref>
        </x14:dataValidation>
        <x14:dataValidation type="list" allowBlank="1" showInputMessage="1" showErrorMessage="1" xr:uid="{00000000-0002-0000-0500-000003000000}">
          <x14:formula1>
            <xm:f>Opslag!$B$2:$B$7</xm:f>
          </x14:formula1>
          <xm:sqref>E71:E121</xm:sqref>
        </x14:dataValidation>
        <x14:dataValidation type="list" allowBlank="1" showInputMessage="1" showErrorMessage="1" errorTitle="Error choose element from list" xr:uid="{86F1A5D6-625A-4ED3-B647-5E92B56D0D9D}">
          <x14:formula1>
            <xm:f>Opslag!$B$2:$B$7</xm:f>
          </x14:formula1>
          <xm:sqref>E11:E61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
    <pageSetUpPr fitToPage="1"/>
  </sheetPr>
  <dimension ref="A1:O607"/>
  <sheetViews>
    <sheetView workbookViewId="0">
      <pane xSplit="3" ySplit="1" topLeftCell="D117" activePane="bottomRight" state="frozen"/>
      <selection pane="topRight" activeCell="C6" sqref="C6"/>
      <selection pane="bottomLeft" activeCell="C6" sqref="C6"/>
      <selection pane="bottomRight" activeCell="C127" sqref="C127"/>
    </sheetView>
  </sheetViews>
  <sheetFormatPr defaultColWidth="9" defaultRowHeight="12.5" x14ac:dyDescent="0.25"/>
  <cols>
    <col min="1" max="1" width="9" style="4"/>
    <col min="2" max="2" width="45" style="173" customWidth="1"/>
    <col min="3" max="3" width="48" style="173" customWidth="1"/>
    <col min="4" max="7" width="38.83203125" style="173" customWidth="1"/>
    <col min="8" max="8" width="24.83203125" style="4" customWidth="1"/>
    <col min="9" max="9" width="9" style="4"/>
    <col min="10" max="11" width="9" style="4" customWidth="1"/>
    <col min="12" max="16384" width="9" style="4"/>
  </cols>
  <sheetData>
    <row r="1" spans="1:15" s="5" customFormat="1" ht="52" x14ac:dyDescent="0.3">
      <c r="A1" s="4">
        <f>ROW(B1)</f>
        <v>1</v>
      </c>
      <c r="B1" s="172" t="s">
        <v>23</v>
      </c>
      <c r="C1" s="172" t="s">
        <v>1</v>
      </c>
      <c r="D1" s="172" t="s">
        <v>24</v>
      </c>
      <c r="E1" s="172" t="s">
        <v>25</v>
      </c>
      <c r="F1" s="172" t="s">
        <v>26</v>
      </c>
      <c r="G1" s="172" t="s">
        <v>27</v>
      </c>
      <c r="H1" s="5" t="s">
        <v>28</v>
      </c>
      <c r="I1" s="5" t="s">
        <v>29</v>
      </c>
      <c r="J1" s="5" t="s">
        <v>30</v>
      </c>
      <c r="K1" s="5" t="s">
        <v>29</v>
      </c>
      <c r="L1" s="172" t="s">
        <v>31</v>
      </c>
      <c r="M1" s="5" t="s">
        <v>29</v>
      </c>
      <c r="N1" s="5" t="s">
        <v>32</v>
      </c>
      <c r="O1" s="5" t="s">
        <v>29</v>
      </c>
    </row>
    <row r="2" spans="1:15" ht="62.5" x14ac:dyDescent="0.25">
      <c r="A2" s="4">
        <f t="shared" ref="A2:A70" si="0">ROW(B2)</f>
        <v>2</v>
      </c>
      <c r="B2" s="173" t="s">
        <v>33</v>
      </c>
      <c r="C2" s="173" t="s">
        <v>34</v>
      </c>
      <c r="D2" s="173" t="s">
        <v>35</v>
      </c>
      <c r="E2" s="173" t="s">
        <v>36</v>
      </c>
      <c r="F2" s="173" t="s">
        <v>37</v>
      </c>
      <c r="G2" s="173" t="s">
        <v>38</v>
      </c>
      <c r="H2" s="4" t="s">
        <v>39</v>
      </c>
      <c r="I2" s="4" t="str">
        <f>+IF(B2=H2,"Nej","JA!")</f>
        <v>JA!</v>
      </c>
      <c r="J2" s="4" t="s">
        <v>39</v>
      </c>
      <c r="K2" s="4" t="str">
        <f>+IF(B2=J2,"Nej","JA!")</f>
        <v>JA!</v>
      </c>
      <c r="L2" s="173" t="s">
        <v>39</v>
      </c>
      <c r="M2" s="4" t="str">
        <f>+IF(B2=L2,"Nej","JA!")</f>
        <v>JA!</v>
      </c>
      <c r="N2" s="4" t="s">
        <v>39</v>
      </c>
      <c r="O2" s="4" t="str">
        <f>+IF(B2=N2,"Nej","JA!")</f>
        <v>JA!</v>
      </c>
    </row>
    <row r="3" spans="1:15" ht="62.5" x14ac:dyDescent="0.25">
      <c r="A3" s="4">
        <f t="shared" si="0"/>
        <v>3</v>
      </c>
      <c r="B3" s="174" t="s">
        <v>40</v>
      </c>
      <c r="C3" s="174" t="s">
        <v>41</v>
      </c>
      <c r="D3" s="173" t="s">
        <v>42</v>
      </c>
      <c r="E3" s="174" t="s">
        <v>43</v>
      </c>
      <c r="F3" s="173" t="s">
        <v>44</v>
      </c>
      <c r="G3" s="173" t="s">
        <v>45</v>
      </c>
      <c r="H3" s="6" t="s">
        <v>40</v>
      </c>
      <c r="I3" s="4" t="str">
        <f t="shared" ref="I3:I33" si="1">+IF(B3=H3,"Nej","JA!")</f>
        <v>Nej</v>
      </c>
      <c r="J3" s="6" t="s">
        <v>40</v>
      </c>
      <c r="K3" s="4" t="str">
        <f t="shared" ref="K3:K66" si="2">+IF(B3=J3,"Nej","JA!")</f>
        <v>Nej</v>
      </c>
      <c r="L3" s="174" t="s">
        <v>40</v>
      </c>
      <c r="M3" s="4" t="str">
        <f t="shared" ref="M3:M66" si="3">+IF(B3=L3,"Nej","JA!")</f>
        <v>Nej</v>
      </c>
      <c r="N3" s="4" t="s">
        <v>40</v>
      </c>
      <c r="O3" s="4" t="str">
        <f t="shared" ref="O3:O66" si="4">+IF(B3=N3,"Nej","JA!")</f>
        <v>Nej</v>
      </c>
    </row>
    <row r="4" spans="1:15" ht="100" x14ac:dyDescent="0.25">
      <c r="A4" s="4">
        <f t="shared" si="0"/>
        <v>4</v>
      </c>
      <c r="B4" s="173" t="s">
        <v>46</v>
      </c>
      <c r="C4" s="173" t="s">
        <v>47</v>
      </c>
      <c r="D4" s="173" t="s">
        <v>48</v>
      </c>
      <c r="E4" s="173" t="s">
        <v>49</v>
      </c>
      <c r="F4" s="173" t="s">
        <v>50</v>
      </c>
      <c r="G4" s="173" t="s">
        <v>51</v>
      </c>
      <c r="H4" s="4" t="s">
        <v>46</v>
      </c>
      <c r="I4" s="4" t="str">
        <f t="shared" si="1"/>
        <v>Nej</v>
      </c>
      <c r="J4" s="4" t="s">
        <v>46</v>
      </c>
      <c r="K4" s="4" t="str">
        <f t="shared" si="2"/>
        <v>Nej</v>
      </c>
      <c r="L4" s="173" t="s">
        <v>46</v>
      </c>
      <c r="M4" s="4" t="str">
        <f t="shared" si="3"/>
        <v>Nej</v>
      </c>
      <c r="N4" s="4" t="s">
        <v>46</v>
      </c>
      <c r="O4" s="4" t="str">
        <f t="shared" si="4"/>
        <v>Nej</v>
      </c>
    </row>
    <row r="5" spans="1:15" ht="25" x14ac:dyDescent="0.25">
      <c r="A5" s="4">
        <f t="shared" si="0"/>
        <v>5</v>
      </c>
      <c r="B5" s="173" t="s">
        <v>52</v>
      </c>
      <c r="C5" s="173" t="s">
        <v>53</v>
      </c>
      <c r="D5" s="173" t="s">
        <v>54</v>
      </c>
      <c r="E5" s="173" t="s">
        <v>55</v>
      </c>
      <c r="F5" s="173" t="s">
        <v>56</v>
      </c>
      <c r="G5" s="173" t="s">
        <v>57</v>
      </c>
      <c r="H5" s="4" t="s">
        <v>52</v>
      </c>
      <c r="I5" s="4" t="str">
        <f t="shared" si="1"/>
        <v>Nej</v>
      </c>
      <c r="J5" s="4" t="s">
        <v>52</v>
      </c>
      <c r="K5" s="4" t="str">
        <f t="shared" si="2"/>
        <v>Nej</v>
      </c>
      <c r="L5" s="173" t="s">
        <v>52</v>
      </c>
      <c r="M5" s="4" t="str">
        <f t="shared" si="3"/>
        <v>Nej</v>
      </c>
      <c r="N5" s="4" t="s">
        <v>52</v>
      </c>
      <c r="O5" s="4" t="str">
        <f t="shared" si="4"/>
        <v>Nej</v>
      </c>
    </row>
    <row r="6" spans="1:15" x14ac:dyDescent="0.25">
      <c r="A6" s="4">
        <f t="shared" si="0"/>
        <v>6</v>
      </c>
      <c r="B6" s="173" t="s">
        <v>58</v>
      </c>
      <c r="C6" s="173" t="s">
        <v>59</v>
      </c>
      <c r="D6" s="173" t="s">
        <v>58</v>
      </c>
      <c r="E6" s="173" t="s">
        <v>60</v>
      </c>
      <c r="F6" s="173" t="s">
        <v>61</v>
      </c>
      <c r="G6" s="173" t="s">
        <v>62</v>
      </c>
      <c r="H6" s="4" t="s">
        <v>58</v>
      </c>
      <c r="I6" s="4" t="str">
        <f t="shared" si="1"/>
        <v>Nej</v>
      </c>
      <c r="J6" s="4" t="s">
        <v>58</v>
      </c>
      <c r="K6" s="4" t="str">
        <f t="shared" si="2"/>
        <v>Nej</v>
      </c>
      <c r="L6" s="173" t="s">
        <v>58</v>
      </c>
      <c r="M6" s="4" t="str">
        <f t="shared" si="3"/>
        <v>Nej</v>
      </c>
      <c r="N6" s="4" t="s">
        <v>58</v>
      </c>
      <c r="O6" s="4" t="str">
        <f t="shared" si="4"/>
        <v>Nej</v>
      </c>
    </row>
    <row r="7" spans="1:15" x14ac:dyDescent="0.25">
      <c r="A7" s="4">
        <f t="shared" si="0"/>
        <v>7</v>
      </c>
      <c r="B7" s="173" t="s">
        <v>63</v>
      </c>
      <c r="C7" s="173" t="s">
        <v>64</v>
      </c>
      <c r="D7" s="173" t="s">
        <v>63</v>
      </c>
      <c r="E7" s="173" t="s">
        <v>63</v>
      </c>
      <c r="F7" s="173" t="s">
        <v>65</v>
      </c>
      <c r="G7" s="173" t="s">
        <v>66</v>
      </c>
      <c r="H7" s="4" t="s">
        <v>63</v>
      </c>
      <c r="I7" s="4" t="str">
        <f t="shared" si="1"/>
        <v>Nej</v>
      </c>
      <c r="J7" s="4" t="s">
        <v>63</v>
      </c>
      <c r="K7" s="4" t="str">
        <f t="shared" si="2"/>
        <v>Nej</v>
      </c>
      <c r="L7" s="173" t="s">
        <v>63</v>
      </c>
      <c r="M7" s="4" t="str">
        <f t="shared" si="3"/>
        <v>Nej</v>
      </c>
      <c r="N7" s="4" t="s">
        <v>63</v>
      </c>
      <c r="O7" s="4" t="str">
        <f t="shared" si="4"/>
        <v>Nej</v>
      </c>
    </row>
    <row r="8" spans="1:15" ht="75" x14ac:dyDescent="0.25">
      <c r="A8" s="4">
        <f t="shared" si="0"/>
        <v>8</v>
      </c>
      <c r="B8" s="173" t="s">
        <v>67</v>
      </c>
      <c r="C8" s="173" t="s">
        <v>68</v>
      </c>
      <c r="D8" s="173" t="s">
        <v>69</v>
      </c>
      <c r="E8" s="173" t="s">
        <v>70</v>
      </c>
      <c r="F8" s="173" t="s">
        <v>71</v>
      </c>
      <c r="G8" s="173" t="s">
        <v>72</v>
      </c>
      <c r="H8" s="4" t="s">
        <v>67</v>
      </c>
      <c r="I8" s="4" t="str">
        <f t="shared" si="1"/>
        <v>Nej</v>
      </c>
      <c r="J8" s="4" t="s">
        <v>67</v>
      </c>
      <c r="K8" s="4" t="str">
        <f t="shared" si="2"/>
        <v>Nej</v>
      </c>
      <c r="L8" s="173" t="s">
        <v>67</v>
      </c>
      <c r="M8" s="4" t="str">
        <f t="shared" si="3"/>
        <v>Nej</v>
      </c>
      <c r="N8" s="4" t="s">
        <v>67</v>
      </c>
      <c r="O8" s="4" t="str">
        <f t="shared" si="4"/>
        <v>Nej</v>
      </c>
    </row>
    <row r="9" spans="1:15" ht="37.5" x14ac:dyDescent="0.25">
      <c r="A9" s="4">
        <f t="shared" si="0"/>
        <v>9</v>
      </c>
      <c r="B9" s="175" t="s">
        <v>73</v>
      </c>
      <c r="C9" s="175" t="s">
        <v>74</v>
      </c>
      <c r="F9" s="173" t="s">
        <v>75</v>
      </c>
      <c r="G9" s="173" t="s">
        <v>76</v>
      </c>
      <c r="H9" s="9" t="s">
        <v>73</v>
      </c>
      <c r="I9" s="4" t="str">
        <f t="shared" si="1"/>
        <v>Nej</v>
      </c>
      <c r="J9" s="9" t="s">
        <v>73</v>
      </c>
      <c r="K9" s="4" t="str">
        <f t="shared" si="2"/>
        <v>Nej</v>
      </c>
      <c r="L9" s="175" t="s">
        <v>73</v>
      </c>
      <c r="M9" s="4" t="str">
        <f t="shared" si="3"/>
        <v>Nej</v>
      </c>
      <c r="N9" s="4" t="s">
        <v>73</v>
      </c>
      <c r="O9" s="4" t="str">
        <f t="shared" si="4"/>
        <v>Nej</v>
      </c>
    </row>
    <row r="10" spans="1:15" ht="87.5" x14ac:dyDescent="0.25">
      <c r="A10" s="4">
        <f t="shared" si="0"/>
        <v>10</v>
      </c>
      <c r="B10" s="173" t="s">
        <v>77</v>
      </c>
      <c r="C10" s="173" t="s">
        <v>78</v>
      </c>
      <c r="D10" s="173" t="s">
        <v>79</v>
      </c>
      <c r="E10" s="173" t="s">
        <v>80</v>
      </c>
      <c r="F10" s="173" t="s">
        <v>81</v>
      </c>
      <c r="G10" s="173" t="s">
        <v>82</v>
      </c>
      <c r="H10" s="4" t="s">
        <v>83</v>
      </c>
      <c r="I10" s="4" t="str">
        <f t="shared" si="1"/>
        <v>JA!</v>
      </c>
      <c r="J10" s="4" t="s">
        <v>77</v>
      </c>
      <c r="K10" s="4" t="str">
        <f t="shared" si="2"/>
        <v>Nej</v>
      </c>
      <c r="L10" s="173" t="s">
        <v>77</v>
      </c>
      <c r="M10" s="4" t="str">
        <f t="shared" si="3"/>
        <v>Nej</v>
      </c>
      <c r="N10" s="4" t="s">
        <v>77</v>
      </c>
      <c r="O10" s="4" t="str">
        <f t="shared" si="4"/>
        <v>Nej</v>
      </c>
    </row>
    <row r="11" spans="1:15" ht="87.5" x14ac:dyDescent="0.25">
      <c r="A11" s="4">
        <f t="shared" si="0"/>
        <v>11</v>
      </c>
      <c r="B11" s="173" t="s">
        <v>84</v>
      </c>
      <c r="C11" s="173" t="s">
        <v>85</v>
      </c>
      <c r="D11" s="173" t="s">
        <v>86</v>
      </c>
      <c r="E11" s="173" t="s">
        <v>87</v>
      </c>
      <c r="F11" s="173" t="s">
        <v>88</v>
      </c>
      <c r="G11" s="173" t="s">
        <v>89</v>
      </c>
      <c r="H11" s="4" t="s">
        <v>90</v>
      </c>
      <c r="I11" s="4" t="str">
        <f t="shared" si="1"/>
        <v>JA!</v>
      </c>
      <c r="J11" s="4" t="s">
        <v>84</v>
      </c>
      <c r="K11" s="4" t="str">
        <f t="shared" si="2"/>
        <v>Nej</v>
      </c>
      <c r="L11" s="173" t="s">
        <v>84</v>
      </c>
      <c r="M11" s="4" t="str">
        <f t="shared" si="3"/>
        <v>Nej</v>
      </c>
      <c r="N11" s="4" t="s">
        <v>84</v>
      </c>
      <c r="O11" s="4" t="str">
        <f t="shared" si="4"/>
        <v>Nej</v>
      </c>
    </row>
    <row r="12" spans="1:15" ht="25" x14ac:dyDescent="0.25">
      <c r="A12" s="4">
        <f t="shared" si="0"/>
        <v>12</v>
      </c>
      <c r="B12" s="173" t="s">
        <v>91</v>
      </c>
      <c r="C12" s="173" t="s">
        <v>92</v>
      </c>
      <c r="D12" s="173" t="s">
        <v>93</v>
      </c>
      <c r="E12" s="173" t="s">
        <v>94</v>
      </c>
      <c r="F12" s="173" t="s">
        <v>95</v>
      </c>
      <c r="G12" s="173" t="s">
        <v>96</v>
      </c>
      <c r="H12" s="4" t="s">
        <v>91</v>
      </c>
      <c r="I12" s="4" t="str">
        <f t="shared" si="1"/>
        <v>Nej</v>
      </c>
      <c r="J12" s="4" t="s">
        <v>91</v>
      </c>
      <c r="K12" s="4" t="str">
        <f t="shared" si="2"/>
        <v>Nej</v>
      </c>
      <c r="L12" s="173" t="s">
        <v>91</v>
      </c>
      <c r="M12" s="4" t="str">
        <f t="shared" si="3"/>
        <v>Nej</v>
      </c>
      <c r="N12" s="4" t="s">
        <v>91</v>
      </c>
      <c r="O12" s="4" t="str">
        <f t="shared" si="4"/>
        <v>Nej</v>
      </c>
    </row>
    <row r="13" spans="1:15" ht="75" x14ac:dyDescent="0.25">
      <c r="A13" s="4">
        <f t="shared" si="0"/>
        <v>13</v>
      </c>
      <c r="B13" s="173" t="s">
        <v>97</v>
      </c>
      <c r="C13" s="173" t="s">
        <v>98</v>
      </c>
      <c r="D13" s="173" t="s">
        <v>99</v>
      </c>
      <c r="E13" s="173" t="s">
        <v>100</v>
      </c>
      <c r="F13" s="173" t="s">
        <v>101</v>
      </c>
      <c r="G13" s="173" t="s">
        <v>102</v>
      </c>
      <c r="H13" s="4" t="s">
        <v>97</v>
      </c>
      <c r="I13" s="4" t="str">
        <f t="shared" si="1"/>
        <v>Nej</v>
      </c>
      <c r="J13" s="4" t="s">
        <v>97</v>
      </c>
      <c r="K13" s="4" t="str">
        <f t="shared" si="2"/>
        <v>Nej</v>
      </c>
      <c r="L13" s="173" t="s">
        <v>97</v>
      </c>
      <c r="M13" s="4" t="str">
        <f t="shared" si="3"/>
        <v>Nej</v>
      </c>
      <c r="N13" s="4" t="s">
        <v>97</v>
      </c>
      <c r="O13" s="4" t="str">
        <f t="shared" si="4"/>
        <v>Nej</v>
      </c>
    </row>
    <row r="14" spans="1:15" ht="37.5" x14ac:dyDescent="0.25">
      <c r="A14" s="4">
        <f t="shared" si="0"/>
        <v>14</v>
      </c>
      <c r="B14" s="173" t="s">
        <v>103</v>
      </c>
      <c r="C14" s="173" t="s">
        <v>104</v>
      </c>
      <c r="D14" s="173" t="s">
        <v>105</v>
      </c>
      <c r="E14" s="173" t="s">
        <v>106</v>
      </c>
      <c r="F14" s="173" t="s">
        <v>107</v>
      </c>
      <c r="G14" s="173" t="s">
        <v>108</v>
      </c>
      <c r="H14" s="4" t="s">
        <v>103</v>
      </c>
      <c r="I14" s="4" t="str">
        <f t="shared" si="1"/>
        <v>Nej</v>
      </c>
      <c r="J14" s="4" t="s">
        <v>103</v>
      </c>
      <c r="K14" s="4" t="str">
        <f t="shared" si="2"/>
        <v>Nej</v>
      </c>
      <c r="L14" s="173" t="s">
        <v>103</v>
      </c>
      <c r="M14" s="4" t="str">
        <f t="shared" si="3"/>
        <v>Nej</v>
      </c>
      <c r="N14" s="4" t="s">
        <v>103</v>
      </c>
      <c r="O14" s="4" t="str">
        <f t="shared" si="4"/>
        <v>Nej</v>
      </c>
    </row>
    <row r="15" spans="1:15" x14ac:dyDescent="0.25">
      <c r="A15" s="4">
        <f t="shared" si="0"/>
        <v>15</v>
      </c>
      <c r="B15" s="173" t="s">
        <v>109</v>
      </c>
      <c r="C15" s="173" t="s">
        <v>110</v>
      </c>
      <c r="D15" s="173" t="s">
        <v>111</v>
      </c>
      <c r="E15" s="173" t="s">
        <v>112</v>
      </c>
      <c r="F15" s="173" t="s">
        <v>113</v>
      </c>
      <c r="G15" s="173" t="s">
        <v>114</v>
      </c>
      <c r="H15" s="4" t="s">
        <v>115</v>
      </c>
      <c r="I15" s="4" t="str">
        <f t="shared" si="1"/>
        <v>JA!</v>
      </c>
      <c r="J15" s="4" t="s">
        <v>115</v>
      </c>
      <c r="K15" s="4" t="str">
        <f t="shared" si="2"/>
        <v>JA!</v>
      </c>
      <c r="L15" s="173" t="s">
        <v>115</v>
      </c>
      <c r="M15" s="4" t="str">
        <f t="shared" si="3"/>
        <v>JA!</v>
      </c>
      <c r="N15" s="4" t="s">
        <v>115</v>
      </c>
      <c r="O15" s="4" t="str">
        <f t="shared" si="4"/>
        <v>JA!</v>
      </c>
    </row>
    <row r="16" spans="1:15" ht="87.5" x14ac:dyDescent="0.25">
      <c r="A16" s="4">
        <f t="shared" si="0"/>
        <v>16</v>
      </c>
      <c r="B16" s="173" t="s">
        <v>116</v>
      </c>
      <c r="C16" s="173" t="s">
        <v>117</v>
      </c>
      <c r="D16" s="173" t="s">
        <v>118</v>
      </c>
      <c r="E16" s="173" t="s">
        <v>119</v>
      </c>
      <c r="F16" s="173" t="s">
        <v>120</v>
      </c>
      <c r="G16" s="173" t="s">
        <v>121</v>
      </c>
      <c r="H16" s="4" t="s">
        <v>122</v>
      </c>
      <c r="I16" s="4" t="str">
        <f t="shared" si="1"/>
        <v>JA!</v>
      </c>
      <c r="J16" s="4" t="s">
        <v>116</v>
      </c>
      <c r="K16" s="4" t="str">
        <f t="shared" si="2"/>
        <v>Nej</v>
      </c>
      <c r="L16" s="173" t="s">
        <v>116</v>
      </c>
      <c r="M16" s="4" t="str">
        <f t="shared" si="3"/>
        <v>Nej</v>
      </c>
      <c r="N16" s="4" t="s">
        <v>116</v>
      </c>
      <c r="O16" s="4" t="str">
        <f t="shared" si="4"/>
        <v>Nej</v>
      </c>
    </row>
    <row r="17" spans="1:15" ht="100" x14ac:dyDescent="0.25">
      <c r="A17" s="4">
        <f t="shared" si="0"/>
        <v>17</v>
      </c>
      <c r="B17" s="173" t="s">
        <v>123</v>
      </c>
      <c r="C17" s="173" t="s">
        <v>124</v>
      </c>
      <c r="D17" s="173" t="s">
        <v>125</v>
      </c>
      <c r="E17" s="173" t="s">
        <v>126</v>
      </c>
      <c r="F17" s="173" t="s">
        <v>127</v>
      </c>
      <c r="G17" s="173" t="s">
        <v>128</v>
      </c>
      <c r="H17" s="4" t="s">
        <v>129</v>
      </c>
      <c r="I17" s="4" t="str">
        <f t="shared" si="1"/>
        <v>JA!</v>
      </c>
      <c r="J17" s="4" t="s">
        <v>123</v>
      </c>
      <c r="K17" s="4" t="str">
        <f t="shared" si="2"/>
        <v>Nej</v>
      </c>
      <c r="L17" s="173" t="s">
        <v>123</v>
      </c>
      <c r="M17" s="4" t="str">
        <f t="shared" si="3"/>
        <v>Nej</v>
      </c>
      <c r="N17" s="4" t="s">
        <v>123</v>
      </c>
      <c r="O17" s="4" t="str">
        <f t="shared" si="4"/>
        <v>Nej</v>
      </c>
    </row>
    <row r="18" spans="1:15" ht="62.5" x14ac:dyDescent="0.25">
      <c r="A18" s="7">
        <f t="shared" si="0"/>
        <v>18</v>
      </c>
      <c r="B18" s="173" t="s">
        <v>130</v>
      </c>
      <c r="C18" s="173" t="s">
        <v>131</v>
      </c>
      <c r="D18" s="173" t="s">
        <v>132</v>
      </c>
      <c r="E18" s="173" t="s">
        <v>133</v>
      </c>
      <c r="F18" s="173" t="s">
        <v>134</v>
      </c>
      <c r="G18" s="173" t="s">
        <v>135</v>
      </c>
      <c r="H18" s="4" t="s">
        <v>130</v>
      </c>
      <c r="I18" s="4" t="str">
        <f t="shared" si="1"/>
        <v>Nej</v>
      </c>
      <c r="J18" s="4" t="s">
        <v>130</v>
      </c>
      <c r="K18" s="4" t="str">
        <f t="shared" si="2"/>
        <v>Nej</v>
      </c>
      <c r="L18" s="173" t="s">
        <v>130</v>
      </c>
      <c r="M18" s="4" t="str">
        <f t="shared" si="3"/>
        <v>Nej</v>
      </c>
      <c r="N18" s="4" t="s">
        <v>130</v>
      </c>
      <c r="O18" s="4" t="str">
        <f t="shared" si="4"/>
        <v>Nej</v>
      </c>
    </row>
    <row r="19" spans="1:15" x14ac:dyDescent="0.25">
      <c r="A19" s="7">
        <f t="shared" si="0"/>
        <v>19</v>
      </c>
      <c r="B19" s="173" t="s">
        <v>136</v>
      </c>
      <c r="C19" s="173" t="s">
        <v>136</v>
      </c>
      <c r="D19" s="173" t="s">
        <v>137</v>
      </c>
      <c r="E19" s="173" t="s">
        <v>138</v>
      </c>
      <c r="F19" s="173" t="s">
        <v>139</v>
      </c>
      <c r="G19" s="173" t="s">
        <v>140</v>
      </c>
      <c r="H19" s="4" t="s">
        <v>136</v>
      </c>
      <c r="I19" s="4" t="str">
        <f t="shared" si="1"/>
        <v>Nej</v>
      </c>
      <c r="J19" s="4" t="s">
        <v>136</v>
      </c>
      <c r="K19" s="4" t="str">
        <f t="shared" si="2"/>
        <v>Nej</v>
      </c>
      <c r="L19" s="173" t="s">
        <v>136</v>
      </c>
      <c r="M19" s="4" t="str">
        <f t="shared" si="3"/>
        <v>Nej</v>
      </c>
      <c r="N19" s="4" t="s">
        <v>136</v>
      </c>
      <c r="O19" s="4" t="str">
        <f t="shared" si="4"/>
        <v>Nej</v>
      </c>
    </row>
    <row r="20" spans="1:15" ht="50" x14ac:dyDescent="0.25">
      <c r="A20" s="7">
        <f t="shared" si="0"/>
        <v>20</v>
      </c>
      <c r="B20" s="173" t="s">
        <v>141</v>
      </c>
      <c r="C20" s="173" t="s">
        <v>142</v>
      </c>
      <c r="D20" s="173" t="s">
        <v>143</v>
      </c>
      <c r="E20" s="173" t="s">
        <v>144</v>
      </c>
      <c r="F20" s="173" t="s">
        <v>145</v>
      </c>
      <c r="G20" s="173" t="s">
        <v>146</v>
      </c>
      <c r="H20" s="4" t="s">
        <v>141</v>
      </c>
      <c r="I20" s="4" t="str">
        <f t="shared" si="1"/>
        <v>Nej</v>
      </c>
      <c r="J20" s="4" t="s">
        <v>141</v>
      </c>
      <c r="K20" s="4" t="str">
        <f t="shared" si="2"/>
        <v>Nej</v>
      </c>
      <c r="L20" s="173" t="s">
        <v>141</v>
      </c>
      <c r="M20" s="4" t="str">
        <f t="shared" si="3"/>
        <v>Nej</v>
      </c>
      <c r="N20" s="4" t="s">
        <v>141</v>
      </c>
      <c r="O20" s="4" t="str">
        <f t="shared" si="4"/>
        <v>Nej</v>
      </c>
    </row>
    <row r="21" spans="1:15" x14ac:dyDescent="0.25">
      <c r="A21" s="7">
        <f t="shared" si="0"/>
        <v>21</v>
      </c>
      <c r="B21" s="173" t="s">
        <v>147</v>
      </c>
      <c r="C21" s="173" t="s">
        <v>148</v>
      </c>
      <c r="D21" s="173" t="s">
        <v>22</v>
      </c>
      <c r="E21" s="173" t="s">
        <v>149</v>
      </c>
      <c r="F21" s="173" t="s">
        <v>22</v>
      </c>
      <c r="G21" s="173" t="s">
        <v>150</v>
      </c>
      <c r="H21" s="4" t="s">
        <v>147</v>
      </c>
      <c r="I21" s="4" t="str">
        <f t="shared" si="1"/>
        <v>Nej</v>
      </c>
      <c r="J21" s="4" t="s">
        <v>147</v>
      </c>
      <c r="K21" s="4" t="str">
        <f t="shared" si="2"/>
        <v>Nej</v>
      </c>
      <c r="L21" s="173" t="s">
        <v>147</v>
      </c>
      <c r="M21" s="4" t="str">
        <f t="shared" si="3"/>
        <v>Nej</v>
      </c>
      <c r="N21" s="4" t="s">
        <v>147</v>
      </c>
      <c r="O21" s="4" t="str">
        <f t="shared" si="4"/>
        <v>Nej</v>
      </c>
    </row>
    <row r="22" spans="1:15" x14ac:dyDescent="0.25">
      <c r="A22" s="7">
        <f t="shared" si="0"/>
        <v>22</v>
      </c>
      <c r="B22" s="173" t="s">
        <v>151</v>
      </c>
      <c r="C22" s="173" t="s">
        <v>152</v>
      </c>
      <c r="D22" s="173" t="s">
        <v>151</v>
      </c>
      <c r="E22" s="173" t="s">
        <v>153</v>
      </c>
      <c r="F22" s="173" t="s">
        <v>154</v>
      </c>
      <c r="G22" s="173" t="s">
        <v>155</v>
      </c>
      <c r="H22" s="4" t="s">
        <v>156</v>
      </c>
      <c r="I22" s="4" t="str">
        <f t="shared" si="1"/>
        <v>JA!</v>
      </c>
      <c r="J22" s="4" t="s">
        <v>151</v>
      </c>
      <c r="K22" s="4" t="str">
        <f t="shared" si="2"/>
        <v>Nej</v>
      </c>
      <c r="L22" s="173" t="s">
        <v>151</v>
      </c>
      <c r="M22" s="4" t="str">
        <f t="shared" si="3"/>
        <v>Nej</v>
      </c>
      <c r="N22" s="4" t="s">
        <v>151</v>
      </c>
      <c r="O22" s="4" t="str">
        <f t="shared" si="4"/>
        <v>Nej</v>
      </c>
    </row>
    <row r="23" spans="1:15" ht="50" x14ac:dyDescent="0.25">
      <c r="A23" s="4">
        <f t="shared" si="0"/>
        <v>23</v>
      </c>
      <c r="B23" s="173" t="s">
        <v>157</v>
      </c>
      <c r="C23" s="173" t="s">
        <v>158</v>
      </c>
      <c r="D23" s="173" t="s">
        <v>159</v>
      </c>
      <c r="E23" s="173" t="s">
        <v>160</v>
      </c>
      <c r="F23" s="173" t="s">
        <v>161</v>
      </c>
      <c r="G23" s="173" t="s">
        <v>162</v>
      </c>
      <c r="H23" s="4" t="s">
        <v>157</v>
      </c>
      <c r="I23" s="4" t="str">
        <f t="shared" si="1"/>
        <v>Nej</v>
      </c>
      <c r="J23" s="4" t="s">
        <v>157</v>
      </c>
      <c r="K23" s="4" t="str">
        <f t="shared" si="2"/>
        <v>Nej</v>
      </c>
      <c r="L23" s="173" t="s">
        <v>157</v>
      </c>
      <c r="M23" s="4" t="str">
        <f t="shared" si="3"/>
        <v>Nej</v>
      </c>
      <c r="N23" s="4" t="s">
        <v>157</v>
      </c>
      <c r="O23" s="4" t="str">
        <f t="shared" si="4"/>
        <v>Nej</v>
      </c>
    </row>
    <row r="24" spans="1:15" ht="37.5" x14ac:dyDescent="0.25">
      <c r="A24" s="4">
        <f t="shared" si="0"/>
        <v>24</v>
      </c>
      <c r="B24" s="173" t="s">
        <v>163</v>
      </c>
      <c r="C24" s="173" t="s">
        <v>164</v>
      </c>
      <c r="D24" s="173" t="s">
        <v>165</v>
      </c>
      <c r="E24" s="173" t="s">
        <v>166</v>
      </c>
      <c r="F24" s="173" t="s">
        <v>167</v>
      </c>
      <c r="G24" s="173" t="s">
        <v>168</v>
      </c>
      <c r="H24" s="4" t="s">
        <v>163</v>
      </c>
      <c r="I24" s="4" t="str">
        <f t="shared" si="1"/>
        <v>Nej</v>
      </c>
      <c r="J24" s="4" t="s">
        <v>163</v>
      </c>
      <c r="K24" s="4" t="str">
        <f t="shared" si="2"/>
        <v>Nej</v>
      </c>
      <c r="L24" s="173" t="s">
        <v>163</v>
      </c>
      <c r="M24" s="4" t="str">
        <f t="shared" si="3"/>
        <v>Nej</v>
      </c>
      <c r="N24" s="4" t="s">
        <v>163</v>
      </c>
      <c r="O24" s="4" t="str">
        <f t="shared" si="4"/>
        <v>Nej</v>
      </c>
    </row>
    <row r="25" spans="1:15" x14ac:dyDescent="0.25">
      <c r="A25" s="4">
        <f t="shared" si="0"/>
        <v>25</v>
      </c>
      <c r="B25" s="173" t="s">
        <v>169</v>
      </c>
      <c r="C25" s="173" t="s">
        <v>170</v>
      </c>
      <c r="D25" s="173" t="s">
        <v>169</v>
      </c>
      <c r="E25" s="173" t="s">
        <v>171</v>
      </c>
      <c r="F25" s="173" t="s">
        <v>172</v>
      </c>
      <c r="G25" s="173" t="s">
        <v>173</v>
      </c>
      <c r="H25" s="4" t="s">
        <v>169</v>
      </c>
      <c r="I25" s="4" t="str">
        <f t="shared" si="1"/>
        <v>Nej</v>
      </c>
      <c r="J25" s="4" t="s">
        <v>169</v>
      </c>
      <c r="K25" s="4" t="str">
        <f t="shared" si="2"/>
        <v>Nej</v>
      </c>
      <c r="L25" s="173" t="s">
        <v>169</v>
      </c>
      <c r="M25" s="4" t="str">
        <f t="shared" si="3"/>
        <v>Nej</v>
      </c>
      <c r="N25" s="4" t="s">
        <v>169</v>
      </c>
      <c r="O25" s="4" t="str">
        <f t="shared" si="4"/>
        <v>Nej</v>
      </c>
    </row>
    <row r="26" spans="1:15" x14ac:dyDescent="0.25">
      <c r="A26" s="4">
        <f t="shared" si="0"/>
        <v>26</v>
      </c>
      <c r="B26" s="173" t="s">
        <v>174</v>
      </c>
      <c r="C26" s="173" t="s">
        <v>175</v>
      </c>
      <c r="D26" s="173" t="s">
        <v>174</v>
      </c>
      <c r="E26" s="173" t="s">
        <v>176</v>
      </c>
      <c r="F26" s="173" t="s">
        <v>177</v>
      </c>
      <c r="G26" s="173" t="s">
        <v>178</v>
      </c>
      <c r="H26" s="4" t="s">
        <v>174</v>
      </c>
      <c r="I26" s="4" t="str">
        <f t="shared" si="1"/>
        <v>Nej</v>
      </c>
      <c r="J26" s="4" t="s">
        <v>174</v>
      </c>
      <c r="K26" s="4" t="str">
        <f t="shared" si="2"/>
        <v>Nej</v>
      </c>
      <c r="L26" s="173" t="s">
        <v>174</v>
      </c>
      <c r="M26" s="4" t="str">
        <f t="shared" si="3"/>
        <v>Nej</v>
      </c>
      <c r="N26" s="4" t="s">
        <v>174</v>
      </c>
      <c r="O26" s="4" t="str">
        <f t="shared" si="4"/>
        <v>Nej</v>
      </c>
    </row>
    <row r="27" spans="1:15" ht="25" x14ac:dyDescent="0.25">
      <c r="A27" s="4">
        <f t="shared" si="0"/>
        <v>27</v>
      </c>
      <c r="B27" s="173" t="s">
        <v>179</v>
      </c>
      <c r="C27" s="173" t="s">
        <v>180</v>
      </c>
      <c r="D27" s="173" t="s">
        <v>181</v>
      </c>
      <c r="E27" s="173" t="s">
        <v>182</v>
      </c>
      <c r="F27" s="173" t="s">
        <v>181</v>
      </c>
      <c r="G27" s="173" t="s">
        <v>183</v>
      </c>
      <c r="H27" s="4" t="s">
        <v>179</v>
      </c>
      <c r="I27" s="4" t="str">
        <f t="shared" si="1"/>
        <v>Nej</v>
      </c>
      <c r="J27" s="4" t="s">
        <v>179</v>
      </c>
      <c r="K27" s="4" t="str">
        <f t="shared" si="2"/>
        <v>Nej</v>
      </c>
      <c r="L27" s="173" t="s">
        <v>179</v>
      </c>
      <c r="M27" s="4" t="str">
        <f t="shared" si="3"/>
        <v>Nej</v>
      </c>
      <c r="N27" s="4" t="s">
        <v>179</v>
      </c>
      <c r="O27" s="4" t="str">
        <f t="shared" si="4"/>
        <v>Nej</v>
      </c>
    </row>
    <row r="28" spans="1:15" x14ac:dyDescent="0.25">
      <c r="A28" s="4">
        <f t="shared" si="0"/>
        <v>28</v>
      </c>
      <c r="B28" s="173" t="s">
        <v>184</v>
      </c>
      <c r="C28" s="173" t="s">
        <v>184</v>
      </c>
      <c r="D28" s="173" t="s">
        <v>185</v>
      </c>
      <c r="E28" s="173" t="s">
        <v>186</v>
      </c>
      <c r="F28" s="173" t="s">
        <v>187</v>
      </c>
      <c r="G28" s="173" t="s">
        <v>188</v>
      </c>
      <c r="H28" s="4" t="s">
        <v>189</v>
      </c>
      <c r="I28" s="4" t="str">
        <f t="shared" si="1"/>
        <v>Nej</v>
      </c>
      <c r="J28" s="4" t="s">
        <v>184</v>
      </c>
      <c r="K28" s="4" t="str">
        <f t="shared" si="2"/>
        <v>Nej</v>
      </c>
      <c r="L28" s="173" t="s">
        <v>184</v>
      </c>
      <c r="M28" s="4" t="str">
        <f t="shared" si="3"/>
        <v>Nej</v>
      </c>
      <c r="N28" s="4" t="s">
        <v>184</v>
      </c>
      <c r="O28" s="4" t="str">
        <f t="shared" si="4"/>
        <v>Nej</v>
      </c>
    </row>
    <row r="29" spans="1:15" ht="75" x14ac:dyDescent="0.25">
      <c r="A29" s="4">
        <f t="shared" si="0"/>
        <v>29</v>
      </c>
      <c r="B29" s="173" t="s">
        <v>190</v>
      </c>
      <c r="C29" s="173" t="s">
        <v>191</v>
      </c>
      <c r="D29" s="173" t="s">
        <v>192</v>
      </c>
      <c r="E29" s="173" t="s">
        <v>193</v>
      </c>
      <c r="F29" s="173" t="s">
        <v>194</v>
      </c>
      <c r="G29" s="173" t="s">
        <v>195</v>
      </c>
      <c r="H29" s="4" t="s">
        <v>196</v>
      </c>
      <c r="I29" s="4" t="str">
        <f t="shared" si="1"/>
        <v>JA!</v>
      </c>
      <c r="J29" s="4" t="s">
        <v>196</v>
      </c>
      <c r="K29" s="4" t="str">
        <f t="shared" si="2"/>
        <v>JA!</v>
      </c>
      <c r="L29" s="173" t="s">
        <v>190</v>
      </c>
      <c r="M29" s="4" t="str">
        <f t="shared" si="3"/>
        <v>Nej</v>
      </c>
      <c r="N29" s="4" t="s">
        <v>190</v>
      </c>
      <c r="O29" s="4" t="str">
        <f t="shared" si="4"/>
        <v>Nej</v>
      </c>
    </row>
    <row r="30" spans="1:15" ht="87.5" x14ac:dyDescent="0.25">
      <c r="A30" s="12">
        <f t="shared" si="0"/>
        <v>30</v>
      </c>
      <c r="B30" s="173" t="s">
        <v>197</v>
      </c>
      <c r="C30" s="173" t="s">
        <v>198</v>
      </c>
      <c r="D30" s="173" t="s">
        <v>199</v>
      </c>
      <c r="E30" s="173" t="s">
        <v>200</v>
      </c>
      <c r="F30" s="173" t="s">
        <v>201</v>
      </c>
      <c r="G30" s="173" t="s">
        <v>202</v>
      </c>
      <c r="H30" s="12" t="s">
        <v>197</v>
      </c>
      <c r="I30" s="4" t="str">
        <f t="shared" si="1"/>
        <v>Nej</v>
      </c>
      <c r="J30" s="12" t="s">
        <v>197</v>
      </c>
      <c r="K30" s="4" t="str">
        <f t="shared" si="2"/>
        <v>Nej</v>
      </c>
      <c r="L30" s="173" t="s">
        <v>197</v>
      </c>
      <c r="M30" s="4" t="str">
        <f t="shared" si="3"/>
        <v>Nej</v>
      </c>
      <c r="N30" s="4" t="s">
        <v>197</v>
      </c>
      <c r="O30" s="4" t="str">
        <f t="shared" si="4"/>
        <v>Nej</v>
      </c>
    </row>
    <row r="31" spans="1:15" ht="37.5" x14ac:dyDescent="0.25">
      <c r="A31" s="13">
        <f t="shared" si="0"/>
        <v>31</v>
      </c>
      <c r="B31" s="173" t="s">
        <v>203</v>
      </c>
      <c r="C31" s="173" t="s">
        <v>204</v>
      </c>
      <c r="E31" s="173" t="s">
        <v>205</v>
      </c>
      <c r="F31" s="173" t="s">
        <v>206</v>
      </c>
      <c r="G31" s="173" t="s">
        <v>207</v>
      </c>
      <c r="H31" s="12" t="s">
        <v>208</v>
      </c>
      <c r="I31" s="4" t="str">
        <f t="shared" si="1"/>
        <v>JA!</v>
      </c>
      <c r="J31" s="12" t="s">
        <v>203</v>
      </c>
      <c r="K31" s="4" t="str">
        <f t="shared" si="2"/>
        <v>Nej</v>
      </c>
      <c r="L31" s="173" t="s">
        <v>203</v>
      </c>
      <c r="M31" s="4" t="str">
        <f t="shared" si="3"/>
        <v>Nej</v>
      </c>
      <c r="N31" s="4" t="s">
        <v>203</v>
      </c>
      <c r="O31" s="4" t="str">
        <f t="shared" si="4"/>
        <v>Nej</v>
      </c>
    </row>
    <row r="32" spans="1:15" ht="37.5" x14ac:dyDescent="0.25">
      <c r="A32" s="12">
        <f t="shared" si="0"/>
        <v>32</v>
      </c>
      <c r="B32" s="173" t="s">
        <v>209</v>
      </c>
      <c r="C32" s="173" t="s">
        <v>210</v>
      </c>
      <c r="D32" s="174" t="s">
        <v>211</v>
      </c>
      <c r="E32" s="173" t="s">
        <v>212</v>
      </c>
      <c r="F32" s="173" t="s">
        <v>213</v>
      </c>
      <c r="G32" s="174" t="s">
        <v>214</v>
      </c>
      <c r="H32" s="12" t="s">
        <v>209</v>
      </c>
      <c r="I32" s="4" t="str">
        <f t="shared" si="1"/>
        <v>Nej</v>
      </c>
      <c r="J32" s="12" t="s">
        <v>209</v>
      </c>
      <c r="K32" s="4" t="str">
        <f t="shared" si="2"/>
        <v>Nej</v>
      </c>
      <c r="L32" s="173" t="s">
        <v>209</v>
      </c>
      <c r="M32" s="4" t="str">
        <f t="shared" si="3"/>
        <v>Nej</v>
      </c>
      <c r="N32" s="4" t="s">
        <v>209</v>
      </c>
      <c r="O32" s="4" t="str">
        <f t="shared" si="4"/>
        <v>Nej</v>
      </c>
    </row>
    <row r="33" spans="1:15" ht="409.5" x14ac:dyDescent="0.25">
      <c r="A33" s="12">
        <f t="shared" si="0"/>
        <v>33</v>
      </c>
      <c r="B33" s="173" t="s">
        <v>215</v>
      </c>
      <c r="C33" s="173" t="s">
        <v>216</v>
      </c>
      <c r="D33" s="173" t="s">
        <v>217</v>
      </c>
      <c r="E33" s="173" t="s">
        <v>218</v>
      </c>
      <c r="F33" s="173" t="s">
        <v>219</v>
      </c>
      <c r="G33" s="173" t="s">
        <v>220</v>
      </c>
      <c r="H33" s="11" t="s">
        <v>215</v>
      </c>
      <c r="I33" s="4" t="str">
        <f t="shared" si="1"/>
        <v>Nej</v>
      </c>
      <c r="J33" s="11" t="s">
        <v>215</v>
      </c>
      <c r="K33" s="4" t="str">
        <f t="shared" si="2"/>
        <v>Nej</v>
      </c>
      <c r="L33" s="173" t="s">
        <v>215</v>
      </c>
      <c r="M33" s="4" t="str">
        <f t="shared" si="3"/>
        <v>Nej</v>
      </c>
      <c r="N33" s="4" t="s">
        <v>215</v>
      </c>
      <c r="O33" s="4" t="str">
        <f t="shared" si="4"/>
        <v>Nej</v>
      </c>
    </row>
    <row r="34" spans="1:15" x14ac:dyDescent="0.25">
      <c r="A34" s="4">
        <f t="shared" si="0"/>
        <v>34</v>
      </c>
      <c r="B34" s="174" t="s">
        <v>221</v>
      </c>
      <c r="C34" s="174" t="s">
        <v>222</v>
      </c>
      <c r="D34" s="173" t="s">
        <v>223</v>
      </c>
      <c r="E34" s="173" t="s">
        <v>224</v>
      </c>
      <c r="F34" s="173" t="s">
        <v>225</v>
      </c>
      <c r="G34" s="174" t="s">
        <v>226</v>
      </c>
      <c r="H34" s="6" t="s">
        <v>221</v>
      </c>
      <c r="I34" s="4" t="str">
        <f t="shared" ref="I34:I65" si="5">+IF(B34=H34,"Nej","JA!")</f>
        <v>Nej</v>
      </c>
      <c r="J34" s="6" t="s">
        <v>221</v>
      </c>
      <c r="K34" s="4" t="str">
        <f t="shared" si="2"/>
        <v>Nej</v>
      </c>
      <c r="L34" s="174" t="s">
        <v>221</v>
      </c>
      <c r="M34" s="4" t="str">
        <f t="shared" si="3"/>
        <v>Nej</v>
      </c>
      <c r="N34" s="4" t="s">
        <v>221</v>
      </c>
      <c r="O34" s="4" t="str">
        <f t="shared" si="4"/>
        <v>Nej</v>
      </c>
    </row>
    <row r="35" spans="1:15" ht="25" x14ac:dyDescent="0.25">
      <c r="A35" s="4">
        <f t="shared" si="0"/>
        <v>35</v>
      </c>
      <c r="B35" s="174" t="s">
        <v>227</v>
      </c>
      <c r="C35" s="174" t="s">
        <v>228</v>
      </c>
      <c r="D35" s="173" t="s">
        <v>229</v>
      </c>
      <c r="E35" s="173" t="s">
        <v>230</v>
      </c>
      <c r="F35" s="173" t="s">
        <v>231</v>
      </c>
      <c r="G35" s="173" t="s">
        <v>232</v>
      </c>
      <c r="H35" s="6" t="s">
        <v>227</v>
      </c>
      <c r="I35" s="4" t="str">
        <f t="shared" si="5"/>
        <v>Nej</v>
      </c>
      <c r="J35" s="6" t="s">
        <v>227</v>
      </c>
      <c r="K35" s="4" t="str">
        <f t="shared" si="2"/>
        <v>Nej</v>
      </c>
      <c r="L35" s="174" t="s">
        <v>227</v>
      </c>
      <c r="M35" s="4" t="str">
        <f t="shared" si="3"/>
        <v>Nej</v>
      </c>
      <c r="N35" s="4" t="s">
        <v>227</v>
      </c>
      <c r="O35" s="4" t="str">
        <f t="shared" si="4"/>
        <v>Nej</v>
      </c>
    </row>
    <row r="36" spans="1:15" ht="100" x14ac:dyDescent="0.25">
      <c r="A36" s="4">
        <f t="shared" si="0"/>
        <v>36</v>
      </c>
      <c r="B36" s="173" t="s">
        <v>233</v>
      </c>
      <c r="C36" s="173" t="s">
        <v>234</v>
      </c>
      <c r="D36" s="173" t="s">
        <v>235</v>
      </c>
      <c r="E36" s="173" t="s">
        <v>236</v>
      </c>
      <c r="F36" s="173" t="s">
        <v>237</v>
      </c>
      <c r="G36" s="173" t="s">
        <v>238</v>
      </c>
      <c r="H36" s="4" t="s">
        <v>233</v>
      </c>
      <c r="I36" s="4" t="str">
        <f t="shared" si="5"/>
        <v>Nej</v>
      </c>
      <c r="J36" s="4" t="s">
        <v>233</v>
      </c>
      <c r="K36" s="4" t="str">
        <f t="shared" si="2"/>
        <v>Nej</v>
      </c>
      <c r="L36" s="173" t="s">
        <v>233</v>
      </c>
      <c r="M36" s="4" t="str">
        <f t="shared" si="3"/>
        <v>Nej</v>
      </c>
      <c r="N36" s="4" t="s">
        <v>233</v>
      </c>
      <c r="O36" s="4" t="str">
        <f t="shared" si="4"/>
        <v>Nej</v>
      </c>
    </row>
    <row r="37" spans="1:15" ht="100" x14ac:dyDescent="0.25">
      <c r="A37" s="4">
        <f t="shared" si="0"/>
        <v>37</v>
      </c>
      <c r="B37" s="173" t="s">
        <v>239</v>
      </c>
      <c r="C37" s="173" t="s">
        <v>240</v>
      </c>
      <c r="D37" s="173" t="s">
        <v>241</v>
      </c>
      <c r="E37" s="173" t="s">
        <v>242</v>
      </c>
      <c r="F37" s="173" t="s">
        <v>243</v>
      </c>
      <c r="G37" s="173" t="s">
        <v>244</v>
      </c>
      <c r="H37" s="4" t="s">
        <v>239</v>
      </c>
      <c r="I37" s="4" t="str">
        <f t="shared" si="5"/>
        <v>Nej</v>
      </c>
      <c r="J37" s="4" t="s">
        <v>239</v>
      </c>
      <c r="K37" s="4" t="str">
        <f t="shared" si="2"/>
        <v>Nej</v>
      </c>
      <c r="L37" s="173" t="s">
        <v>239</v>
      </c>
      <c r="M37" s="4" t="str">
        <f t="shared" si="3"/>
        <v>Nej</v>
      </c>
      <c r="N37" s="4" t="s">
        <v>239</v>
      </c>
      <c r="O37" s="4" t="str">
        <f t="shared" si="4"/>
        <v>Nej</v>
      </c>
    </row>
    <row r="38" spans="1:15" ht="112.5" x14ac:dyDescent="0.25">
      <c r="A38" s="4">
        <f t="shared" si="0"/>
        <v>38</v>
      </c>
      <c r="B38" s="173" t="s">
        <v>245</v>
      </c>
      <c r="C38" s="173" t="s">
        <v>246</v>
      </c>
      <c r="D38" s="173" t="s">
        <v>247</v>
      </c>
      <c r="E38" s="173" t="s">
        <v>248</v>
      </c>
      <c r="F38" s="173" t="s">
        <v>249</v>
      </c>
      <c r="G38" s="173" t="s">
        <v>250</v>
      </c>
      <c r="H38" s="4" t="s">
        <v>245</v>
      </c>
      <c r="I38" s="4" t="str">
        <f t="shared" si="5"/>
        <v>Nej</v>
      </c>
      <c r="J38" s="4" t="s">
        <v>245</v>
      </c>
      <c r="K38" s="4" t="str">
        <f t="shared" si="2"/>
        <v>Nej</v>
      </c>
      <c r="L38" s="173" t="s">
        <v>245</v>
      </c>
      <c r="M38" s="4" t="str">
        <f t="shared" si="3"/>
        <v>Nej</v>
      </c>
      <c r="N38" s="4" t="s">
        <v>245</v>
      </c>
      <c r="O38" s="4" t="str">
        <f t="shared" si="4"/>
        <v>Nej</v>
      </c>
    </row>
    <row r="39" spans="1:15" ht="25" x14ac:dyDescent="0.25">
      <c r="A39" s="4">
        <f t="shared" si="0"/>
        <v>39</v>
      </c>
      <c r="B39" s="173" t="s">
        <v>251</v>
      </c>
      <c r="C39" s="173" t="s">
        <v>252</v>
      </c>
      <c r="D39" s="173" t="s">
        <v>253</v>
      </c>
      <c r="E39" s="173" t="s">
        <v>254</v>
      </c>
      <c r="F39" s="173" t="s">
        <v>255</v>
      </c>
      <c r="G39" s="173" t="s">
        <v>256</v>
      </c>
      <c r="H39" s="4" t="s">
        <v>251</v>
      </c>
      <c r="I39" s="4" t="str">
        <f t="shared" si="5"/>
        <v>Nej</v>
      </c>
      <c r="J39" s="4" t="s">
        <v>251</v>
      </c>
      <c r="K39" s="4" t="str">
        <f t="shared" si="2"/>
        <v>Nej</v>
      </c>
      <c r="L39" s="173" t="s">
        <v>251</v>
      </c>
      <c r="M39" s="4" t="str">
        <f t="shared" si="3"/>
        <v>Nej</v>
      </c>
      <c r="N39" s="4" t="s">
        <v>251</v>
      </c>
      <c r="O39" s="4" t="str">
        <f t="shared" si="4"/>
        <v>Nej</v>
      </c>
    </row>
    <row r="40" spans="1:15" ht="25" x14ac:dyDescent="0.25">
      <c r="A40" s="4">
        <f t="shared" si="0"/>
        <v>40</v>
      </c>
      <c r="B40" s="173" t="s">
        <v>257</v>
      </c>
      <c r="C40" s="173" t="s">
        <v>258</v>
      </c>
      <c r="D40" s="173" t="s">
        <v>259</v>
      </c>
      <c r="E40" s="173" t="s">
        <v>260</v>
      </c>
      <c r="F40" s="173" t="s">
        <v>261</v>
      </c>
      <c r="G40" s="173" t="s">
        <v>262</v>
      </c>
      <c r="H40" s="4" t="s">
        <v>257</v>
      </c>
      <c r="I40" s="4" t="str">
        <f t="shared" si="5"/>
        <v>Nej</v>
      </c>
      <c r="J40" s="4" t="s">
        <v>257</v>
      </c>
      <c r="K40" s="4" t="str">
        <f t="shared" si="2"/>
        <v>Nej</v>
      </c>
      <c r="L40" s="173" t="s">
        <v>257</v>
      </c>
      <c r="M40" s="4" t="str">
        <f t="shared" si="3"/>
        <v>Nej</v>
      </c>
      <c r="N40" s="4" t="s">
        <v>257</v>
      </c>
      <c r="O40" s="4" t="str">
        <f t="shared" si="4"/>
        <v>Nej</v>
      </c>
    </row>
    <row r="41" spans="1:15" ht="50" x14ac:dyDescent="0.25">
      <c r="A41" s="4">
        <f t="shared" si="0"/>
        <v>41</v>
      </c>
      <c r="B41" s="173" t="s">
        <v>263</v>
      </c>
      <c r="C41" s="173" t="s">
        <v>264</v>
      </c>
      <c r="D41" s="173" t="s">
        <v>265</v>
      </c>
      <c r="E41" s="173" t="s">
        <v>266</v>
      </c>
      <c r="F41" s="173" t="s">
        <v>267</v>
      </c>
      <c r="G41" s="173" t="s">
        <v>268</v>
      </c>
      <c r="H41" s="4" t="s">
        <v>263</v>
      </c>
      <c r="I41" s="4" t="str">
        <f t="shared" si="5"/>
        <v>Nej</v>
      </c>
      <c r="J41" s="4" t="s">
        <v>263</v>
      </c>
      <c r="K41" s="4" t="str">
        <f t="shared" si="2"/>
        <v>Nej</v>
      </c>
      <c r="L41" s="173" t="s">
        <v>263</v>
      </c>
      <c r="M41" s="4" t="str">
        <f t="shared" si="3"/>
        <v>Nej</v>
      </c>
      <c r="N41" s="4" t="s">
        <v>263</v>
      </c>
      <c r="O41" s="4" t="str">
        <f t="shared" si="4"/>
        <v>Nej</v>
      </c>
    </row>
    <row r="42" spans="1:15" ht="62.5" x14ac:dyDescent="0.25">
      <c r="A42" s="4">
        <f t="shared" si="0"/>
        <v>42</v>
      </c>
      <c r="B42" s="173" t="s">
        <v>269</v>
      </c>
      <c r="C42" s="173" t="s">
        <v>270</v>
      </c>
      <c r="D42" s="173" t="s">
        <v>271</v>
      </c>
      <c r="E42" s="173" t="s">
        <v>272</v>
      </c>
      <c r="F42" s="173" t="s">
        <v>273</v>
      </c>
      <c r="G42" s="173" t="s">
        <v>274</v>
      </c>
      <c r="H42" s="4" t="s">
        <v>269</v>
      </c>
      <c r="I42" s="4" t="str">
        <f t="shared" si="5"/>
        <v>Nej</v>
      </c>
      <c r="J42" s="4" t="s">
        <v>269</v>
      </c>
      <c r="K42" s="4" t="str">
        <f t="shared" si="2"/>
        <v>Nej</v>
      </c>
      <c r="L42" s="173" t="s">
        <v>269</v>
      </c>
      <c r="M42" s="4" t="str">
        <f t="shared" si="3"/>
        <v>Nej</v>
      </c>
      <c r="N42" s="4" t="s">
        <v>269</v>
      </c>
      <c r="O42" s="4" t="str">
        <f t="shared" si="4"/>
        <v>Nej</v>
      </c>
    </row>
    <row r="43" spans="1:15" ht="125" x14ac:dyDescent="0.25">
      <c r="A43" s="4">
        <f t="shared" si="0"/>
        <v>43</v>
      </c>
      <c r="B43" s="174" t="s">
        <v>275</v>
      </c>
      <c r="C43" s="174" t="s">
        <v>276</v>
      </c>
      <c r="D43" s="173" t="s">
        <v>277</v>
      </c>
      <c r="E43" s="173" t="s">
        <v>278</v>
      </c>
      <c r="F43" s="173" t="s">
        <v>279</v>
      </c>
      <c r="G43" s="173" t="s">
        <v>280</v>
      </c>
      <c r="H43" s="6" t="s">
        <v>275</v>
      </c>
      <c r="I43" s="4" t="str">
        <f t="shared" si="5"/>
        <v>Nej</v>
      </c>
      <c r="J43" s="6" t="s">
        <v>275</v>
      </c>
      <c r="K43" s="4" t="str">
        <f t="shared" si="2"/>
        <v>Nej</v>
      </c>
      <c r="L43" s="174" t="s">
        <v>275</v>
      </c>
      <c r="M43" s="4" t="str">
        <f t="shared" si="3"/>
        <v>Nej</v>
      </c>
      <c r="N43" s="4" t="s">
        <v>275</v>
      </c>
      <c r="O43" s="4" t="str">
        <f t="shared" si="4"/>
        <v>Nej</v>
      </c>
    </row>
    <row r="44" spans="1:15" x14ac:dyDescent="0.25">
      <c r="A44" s="4">
        <f t="shared" si="0"/>
        <v>44</v>
      </c>
      <c r="B44" s="173" t="s">
        <v>281</v>
      </c>
      <c r="C44" s="173" t="s">
        <v>281</v>
      </c>
      <c r="D44" s="173" t="s">
        <v>282</v>
      </c>
      <c r="E44" s="173" t="s">
        <v>283</v>
      </c>
      <c r="F44" s="173" t="s">
        <v>282</v>
      </c>
      <c r="G44" s="173" t="s">
        <v>284</v>
      </c>
      <c r="H44" s="4" t="s">
        <v>281</v>
      </c>
      <c r="I44" s="4" t="str">
        <f t="shared" si="5"/>
        <v>Nej</v>
      </c>
      <c r="J44" s="4" t="s">
        <v>281</v>
      </c>
      <c r="K44" s="4" t="str">
        <f t="shared" si="2"/>
        <v>Nej</v>
      </c>
      <c r="L44" s="173" t="s">
        <v>281</v>
      </c>
      <c r="M44" s="4" t="str">
        <f t="shared" si="3"/>
        <v>Nej</v>
      </c>
      <c r="N44" s="4" t="s">
        <v>281</v>
      </c>
      <c r="O44" s="4" t="str">
        <f t="shared" si="4"/>
        <v>Nej</v>
      </c>
    </row>
    <row r="45" spans="1:15" ht="100" x14ac:dyDescent="0.25">
      <c r="A45" s="4">
        <f t="shared" si="0"/>
        <v>45</v>
      </c>
      <c r="B45" s="174" t="s">
        <v>285</v>
      </c>
      <c r="C45" s="174" t="s">
        <v>286</v>
      </c>
      <c r="D45" s="173" t="s">
        <v>287</v>
      </c>
      <c r="E45" s="174" t="s">
        <v>288</v>
      </c>
      <c r="F45" s="173" t="s">
        <v>289</v>
      </c>
      <c r="G45" s="173" t="s">
        <v>290</v>
      </c>
      <c r="H45" s="6" t="s">
        <v>285</v>
      </c>
      <c r="I45" s="4" t="str">
        <f t="shared" si="5"/>
        <v>Nej</v>
      </c>
      <c r="J45" s="6" t="s">
        <v>285</v>
      </c>
      <c r="K45" s="4" t="str">
        <f t="shared" si="2"/>
        <v>Nej</v>
      </c>
      <c r="L45" s="174" t="s">
        <v>285</v>
      </c>
      <c r="M45" s="4" t="str">
        <f t="shared" si="3"/>
        <v>Nej</v>
      </c>
      <c r="N45" s="4" t="s">
        <v>285</v>
      </c>
      <c r="O45" s="4" t="str">
        <f t="shared" si="4"/>
        <v>Nej</v>
      </c>
    </row>
    <row r="46" spans="1:15" ht="15" customHeight="1" x14ac:dyDescent="0.25">
      <c r="A46" s="4">
        <f t="shared" si="0"/>
        <v>46</v>
      </c>
      <c r="B46" s="173" t="s">
        <v>291</v>
      </c>
      <c r="C46" s="173" t="s">
        <v>292</v>
      </c>
      <c r="D46" s="173" t="s">
        <v>293</v>
      </c>
      <c r="E46" s="173" t="s">
        <v>294</v>
      </c>
      <c r="F46" s="173" t="s">
        <v>295</v>
      </c>
      <c r="G46" s="173" t="s">
        <v>296</v>
      </c>
      <c r="H46" s="4" t="s">
        <v>291</v>
      </c>
      <c r="I46" s="4" t="str">
        <f t="shared" si="5"/>
        <v>Nej</v>
      </c>
      <c r="J46" s="4" t="s">
        <v>291</v>
      </c>
      <c r="K46" s="4" t="str">
        <f t="shared" si="2"/>
        <v>Nej</v>
      </c>
      <c r="L46" s="173" t="s">
        <v>291</v>
      </c>
      <c r="M46" s="4" t="str">
        <f t="shared" si="3"/>
        <v>Nej</v>
      </c>
      <c r="N46" s="4" t="s">
        <v>291</v>
      </c>
      <c r="O46" s="4" t="str">
        <f t="shared" si="4"/>
        <v>Nej</v>
      </c>
    </row>
    <row r="47" spans="1:15" ht="87.5" x14ac:dyDescent="0.25">
      <c r="A47" s="4">
        <f t="shared" si="0"/>
        <v>47</v>
      </c>
      <c r="B47" s="173" t="s">
        <v>297</v>
      </c>
      <c r="C47" s="173" t="s">
        <v>298</v>
      </c>
      <c r="D47" s="173" t="s">
        <v>299</v>
      </c>
      <c r="E47" s="173" t="s">
        <v>300</v>
      </c>
      <c r="F47" s="173" t="s">
        <v>301</v>
      </c>
      <c r="G47" s="173" t="s">
        <v>302</v>
      </c>
      <c r="H47" s="4" t="s">
        <v>297</v>
      </c>
      <c r="I47" s="4" t="str">
        <f t="shared" si="5"/>
        <v>Nej</v>
      </c>
      <c r="J47" s="4" t="s">
        <v>297</v>
      </c>
      <c r="K47" s="4" t="str">
        <f t="shared" si="2"/>
        <v>Nej</v>
      </c>
      <c r="L47" s="173" t="s">
        <v>297</v>
      </c>
      <c r="M47" s="4" t="str">
        <f t="shared" si="3"/>
        <v>Nej</v>
      </c>
      <c r="N47" s="4" t="s">
        <v>297</v>
      </c>
      <c r="O47" s="4" t="str">
        <f t="shared" si="4"/>
        <v>Nej</v>
      </c>
    </row>
    <row r="48" spans="1:15" ht="37.5" x14ac:dyDescent="0.25">
      <c r="A48" s="4">
        <f t="shared" si="0"/>
        <v>48</v>
      </c>
      <c r="B48" s="173" t="s">
        <v>303</v>
      </c>
      <c r="C48" s="173" t="s">
        <v>304</v>
      </c>
      <c r="D48" s="173" t="s">
        <v>305</v>
      </c>
      <c r="E48" s="173" t="s">
        <v>306</v>
      </c>
      <c r="F48" s="173" t="s">
        <v>307</v>
      </c>
      <c r="G48" s="173" t="s">
        <v>308</v>
      </c>
      <c r="H48" s="4" t="s">
        <v>303</v>
      </c>
      <c r="I48" s="4" t="str">
        <f t="shared" si="5"/>
        <v>Nej</v>
      </c>
      <c r="J48" s="4" t="s">
        <v>303</v>
      </c>
      <c r="K48" s="4" t="str">
        <f t="shared" si="2"/>
        <v>Nej</v>
      </c>
      <c r="L48" s="173" t="s">
        <v>303</v>
      </c>
      <c r="M48" s="4" t="str">
        <f t="shared" si="3"/>
        <v>Nej</v>
      </c>
      <c r="N48" s="4" t="s">
        <v>303</v>
      </c>
      <c r="O48" s="4" t="str">
        <f t="shared" si="4"/>
        <v>Nej</v>
      </c>
    </row>
    <row r="49" spans="1:15" x14ac:dyDescent="0.25">
      <c r="A49" s="4">
        <f t="shared" si="0"/>
        <v>49</v>
      </c>
      <c r="B49" s="173" t="s">
        <v>309</v>
      </c>
      <c r="C49" s="173" t="s">
        <v>310</v>
      </c>
      <c r="D49" s="173" t="s">
        <v>309</v>
      </c>
      <c r="E49" s="173" t="s">
        <v>311</v>
      </c>
      <c r="F49" s="173" t="s">
        <v>312</v>
      </c>
      <c r="G49" s="173" t="s">
        <v>313</v>
      </c>
      <c r="H49" s="4" t="s">
        <v>309</v>
      </c>
      <c r="I49" s="4" t="str">
        <f t="shared" si="5"/>
        <v>Nej</v>
      </c>
      <c r="J49" s="4" t="s">
        <v>309</v>
      </c>
      <c r="K49" s="4" t="str">
        <f t="shared" si="2"/>
        <v>Nej</v>
      </c>
      <c r="L49" s="173" t="s">
        <v>309</v>
      </c>
      <c r="M49" s="4" t="str">
        <f t="shared" si="3"/>
        <v>Nej</v>
      </c>
      <c r="N49" s="4" t="s">
        <v>309</v>
      </c>
      <c r="O49" s="4" t="str">
        <f t="shared" si="4"/>
        <v>Nej</v>
      </c>
    </row>
    <row r="50" spans="1:15" ht="37.5" x14ac:dyDescent="0.25">
      <c r="A50" s="4">
        <f t="shared" si="0"/>
        <v>50</v>
      </c>
      <c r="B50" s="173" t="s">
        <v>314</v>
      </c>
      <c r="C50" s="173" t="s">
        <v>315</v>
      </c>
      <c r="D50" s="173" t="s">
        <v>316</v>
      </c>
      <c r="E50" s="173" t="s">
        <v>317</v>
      </c>
      <c r="F50" s="173" t="s">
        <v>318</v>
      </c>
      <c r="G50" s="173" t="s">
        <v>319</v>
      </c>
      <c r="H50" s="4" t="s">
        <v>314</v>
      </c>
      <c r="I50" s="4" t="str">
        <f t="shared" si="5"/>
        <v>Nej</v>
      </c>
      <c r="J50" s="4" t="s">
        <v>314</v>
      </c>
      <c r="K50" s="4" t="str">
        <f t="shared" si="2"/>
        <v>Nej</v>
      </c>
      <c r="L50" s="173" t="s">
        <v>314</v>
      </c>
      <c r="M50" s="4" t="str">
        <f t="shared" si="3"/>
        <v>Nej</v>
      </c>
      <c r="N50" s="4" t="s">
        <v>314</v>
      </c>
      <c r="O50" s="4" t="str">
        <f t="shared" si="4"/>
        <v>Nej</v>
      </c>
    </row>
    <row r="51" spans="1:15" ht="14.5" x14ac:dyDescent="0.25">
      <c r="A51" s="4">
        <f t="shared" si="0"/>
        <v>51</v>
      </c>
      <c r="B51" s="173" t="s">
        <v>320</v>
      </c>
      <c r="C51" s="173" t="s">
        <v>321</v>
      </c>
      <c r="D51" s="173" t="s">
        <v>322</v>
      </c>
      <c r="E51" s="173" t="s">
        <v>323</v>
      </c>
      <c r="F51" s="173" t="s">
        <v>322</v>
      </c>
      <c r="G51" s="173" t="s">
        <v>324</v>
      </c>
      <c r="H51" s="4" t="s">
        <v>320</v>
      </c>
      <c r="I51" s="4" t="str">
        <f t="shared" si="5"/>
        <v>Nej</v>
      </c>
      <c r="J51" s="4" t="s">
        <v>320</v>
      </c>
      <c r="K51" s="4" t="str">
        <f t="shared" si="2"/>
        <v>Nej</v>
      </c>
      <c r="L51" s="173" t="s">
        <v>320</v>
      </c>
      <c r="M51" s="4" t="str">
        <f t="shared" si="3"/>
        <v>Nej</v>
      </c>
      <c r="N51" s="4" t="s">
        <v>322</v>
      </c>
      <c r="O51" s="4" t="str">
        <f t="shared" si="4"/>
        <v>Nej</v>
      </c>
    </row>
    <row r="52" spans="1:15" ht="25" x14ac:dyDescent="0.25">
      <c r="A52" s="4">
        <f t="shared" si="0"/>
        <v>52</v>
      </c>
      <c r="B52" s="173" t="s">
        <v>325</v>
      </c>
      <c r="C52" s="173" t="s">
        <v>326</v>
      </c>
      <c r="D52" s="173" t="s">
        <v>327</v>
      </c>
      <c r="E52" s="173" t="s">
        <v>328</v>
      </c>
      <c r="F52" s="173" t="s">
        <v>329</v>
      </c>
      <c r="G52" s="173" t="s">
        <v>330</v>
      </c>
      <c r="H52" s="4" t="s">
        <v>325</v>
      </c>
      <c r="I52" s="4" t="str">
        <f t="shared" si="5"/>
        <v>Nej</v>
      </c>
      <c r="J52" s="4" t="s">
        <v>325</v>
      </c>
      <c r="K52" s="4" t="str">
        <f t="shared" si="2"/>
        <v>Nej</v>
      </c>
      <c r="L52" s="173" t="s">
        <v>325</v>
      </c>
      <c r="M52" s="4" t="str">
        <f t="shared" si="3"/>
        <v>Nej</v>
      </c>
      <c r="N52" s="4" t="s">
        <v>325</v>
      </c>
      <c r="O52" s="4" t="str">
        <f t="shared" si="4"/>
        <v>Nej</v>
      </c>
    </row>
    <row r="53" spans="1:15" ht="37.5" x14ac:dyDescent="0.25">
      <c r="A53" s="4">
        <f t="shared" si="0"/>
        <v>53</v>
      </c>
      <c r="B53" s="173" t="s">
        <v>331</v>
      </c>
      <c r="C53" s="173" t="s">
        <v>332</v>
      </c>
      <c r="D53" s="173" t="s">
        <v>333</v>
      </c>
      <c r="E53" s="173" t="s">
        <v>334</v>
      </c>
      <c r="F53" s="173" t="s">
        <v>335</v>
      </c>
      <c r="G53" s="173" t="s">
        <v>336</v>
      </c>
      <c r="H53" s="4" t="s">
        <v>331</v>
      </c>
      <c r="I53" s="4" t="str">
        <f t="shared" si="5"/>
        <v>Nej</v>
      </c>
      <c r="J53" s="4" t="s">
        <v>331</v>
      </c>
      <c r="K53" s="4" t="str">
        <f t="shared" si="2"/>
        <v>Nej</v>
      </c>
      <c r="L53" s="173" t="s">
        <v>331</v>
      </c>
      <c r="M53" s="4" t="str">
        <f t="shared" si="3"/>
        <v>Nej</v>
      </c>
      <c r="N53" s="4" t="s">
        <v>331</v>
      </c>
      <c r="O53" s="4" t="str">
        <f t="shared" si="4"/>
        <v>Nej</v>
      </c>
    </row>
    <row r="54" spans="1:15" ht="25" x14ac:dyDescent="0.25">
      <c r="A54" s="4">
        <f t="shared" si="0"/>
        <v>54</v>
      </c>
      <c r="B54" s="173" t="s">
        <v>337</v>
      </c>
      <c r="C54" s="173" t="s">
        <v>338</v>
      </c>
      <c r="D54" s="173" t="s">
        <v>339</v>
      </c>
      <c r="E54" s="173" t="s">
        <v>340</v>
      </c>
      <c r="F54" s="173" t="s">
        <v>341</v>
      </c>
      <c r="G54" s="173" t="s">
        <v>342</v>
      </c>
      <c r="H54" s="4" t="s">
        <v>337</v>
      </c>
      <c r="I54" s="4" t="str">
        <f t="shared" si="5"/>
        <v>Nej</v>
      </c>
      <c r="J54" s="4" t="s">
        <v>337</v>
      </c>
      <c r="K54" s="4" t="str">
        <f t="shared" si="2"/>
        <v>Nej</v>
      </c>
      <c r="L54" s="173" t="s">
        <v>337</v>
      </c>
      <c r="M54" s="4" t="str">
        <f t="shared" si="3"/>
        <v>Nej</v>
      </c>
      <c r="N54" s="4" t="s">
        <v>337</v>
      </c>
      <c r="O54" s="4" t="str">
        <f t="shared" si="4"/>
        <v>Nej</v>
      </c>
    </row>
    <row r="55" spans="1:15" ht="27" x14ac:dyDescent="0.25">
      <c r="A55" s="4">
        <f t="shared" si="0"/>
        <v>55</v>
      </c>
      <c r="B55" s="173" t="s">
        <v>343</v>
      </c>
      <c r="C55" s="173" t="s">
        <v>344</v>
      </c>
      <c r="D55" s="173" t="s">
        <v>345</v>
      </c>
      <c r="E55" s="173" t="s">
        <v>346</v>
      </c>
      <c r="F55" s="173" t="s">
        <v>347</v>
      </c>
      <c r="G55" s="173" t="s">
        <v>348</v>
      </c>
      <c r="H55" s="4" t="s">
        <v>343</v>
      </c>
      <c r="I55" s="4" t="str">
        <f t="shared" si="5"/>
        <v>Nej</v>
      </c>
      <c r="J55" s="4" t="s">
        <v>343</v>
      </c>
      <c r="K55" s="4" t="str">
        <f t="shared" si="2"/>
        <v>Nej</v>
      </c>
      <c r="L55" s="173" t="s">
        <v>343</v>
      </c>
      <c r="M55" s="4" t="str">
        <f t="shared" si="3"/>
        <v>Nej</v>
      </c>
      <c r="N55" s="4" t="s">
        <v>349</v>
      </c>
      <c r="O55" s="4" t="str">
        <f t="shared" si="4"/>
        <v>Nej</v>
      </c>
    </row>
    <row r="56" spans="1:15" ht="62.5" x14ac:dyDescent="0.25">
      <c r="A56" s="4">
        <f t="shared" si="0"/>
        <v>56</v>
      </c>
      <c r="B56" s="173" t="s">
        <v>350</v>
      </c>
      <c r="C56" s="173" t="s">
        <v>351</v>
      </c>
      <c r="D56" s="173" t="s">
        <v>352</v>
      </c>
      <c r="E56" s="173" t="s">
        <v>353</v>
      </c>
      <c r="F56" s="173" t="s">
        <v>354</v>
      </c>
      <c r="G56" s="173" t="s">
        <v>355</v>
      </c>
      <c r="H56" s="4" t="s">
        <v>350</v>
      </c>
      <c r="I56" s="4" t="str">
        <f t="shared" si="5"/>
        <v>Nej</v>
      </c>
      <c r="J56" s="4" t="s">
        <v>350</v>
      </c>
      <c r="K56" s="4" t="str">
        <f t="shared" si="2"/>
        <v>Nej</v>
      </c>
      <c r="L56" s="173" t="s">
        <v>350</v>
      </c>
      <c r="M56" s="4" t="str">
        <f t="shared" si="3"/>
        <v>Nej</v>
      </c>
      <c r="N56" s="4" t="s">
        <v>350</v>
      </c>
      <c r="O56" s="4" t="str">
        <f t="shared" si="4"/>
        <v>Nej</v>
      </c>
    </row>
    <row r="57" spans="1:15" x14ac:dyDescent="0.25">
      <c r="A57" s="4">
        <f t="shared" si="0"/>
        <v>57</v>
      </c>
      <c r="B57" s="173" t="s">
        <v>356</v>
      </c>
      <c r="C57" s="173" t="s">
        <v>357</v>
      </c>
      <c r="D57" s="173" t="s">
        <v>356</v>
      </c>
      <c r="E57" s="173" t="s">
        <v>358</v>
      </c>
      <c r="F57" s="173" t="s">
        <v>356</v>
      </c>
      <c r="G57" s="173" t="s">
        <v>359</v>
      </c>
      <c r="H57" s="4" t="s">
        <v>356</v>
      </c>
      <c r="I57" s="4" t="str">
        <f t="shared" si="5"/>
        <v>Nej</v>
      </c>
      <c r="J57" s="4" t="s">
        <v>356</v>
      </c>
      <c r="K57" s="4" t="str">
        <f t="shared" si="2"/>
        <v>Nej</v>
      </c>
      <c r="L57" s="173" t="s">
        <v>356</v>
      </c>
      <c r="M57" s="4" t="str">
        <f t="shared" si="3"/>
        <v>Nej</v>
      </c>
      <c r="N57" s="4" t="s">
        <v>356</v>
      </c>
      <c r="O57" s="4" t="str">
        <f t="shared" si="4"/>
        <v>Nej</v>
      </c>
    </row>
    <row r="58" spans="1:15" x14ac:dyDescent="0.25">
      <c r="A58" s="4">
        <f t="shared" si="0"/>
        <v>58</v>
      </c>
      <c r="B58" s="173" t="s">
        <v>360</v>
      </c>
      <c r="C58" s="173" t="s">
        <v>361</v>
      </c>
      <c r="D58" s="173" t="s">
        <v>360</v>
      </c>
      <c r="E58" s="173" t="s">
        <v>362</v>
      </c>
      <c r="F58" s="173" t="s">
        <v>360</v>
      </c>
      <c r="G58" s="173" t="s">
        <v>363</v>
      </c>
      <c r="H58" s="4" t="s">
        <v>360</v>
      </c>
      <c r="I58" s="4" t="str">
        <f t="shared" si="5"/>
        <v>Nej</v>
      </c>
      <c r="J58" s="4" t="s">
        <v>360</v>
      </c>
      <c r="K58" s="4" t="str">
        <f t="shared" si="2"/>
        <v>Nej</v>
      </c>
      <c r="L58" s="173" t="s">
        <v>360</v>
      </c>
      <c r="M58" s="4" t="str">
        <f t="shared" si="3"/>
        <v>Nej</v>
      </c>
      <c r="N58" s="4" t="s">
        <v>360</v>
      </c>
      <c r="O58" s="4" t="str">
        <f t="shared" si="4"/>
        <v>Nej</v>
      </c>
    </row>
    <row r="59" spans="1:15" ht="14" x14ac:dyDescent="0.3">
      <c r="A59" s="4">
        <f t="shared" si="0"/>
        <v>59</v>
      </c>
      <c r="B59" s="176" t="s">
        <v>364</v>
      </c>
      <c r="C59" s="173" t="s">
        <v>365</v>
      </c>
      <c r="D59" s="173" t="s">
        <v>364</v>
      </c>
      <c r="E59" s="173" t="s">
        <v>366</v>
      </c>
      <c r="F59" s="173" t="s">
        <v>364</v>
      </c>
      <c r="G59" s="173" t="s">
        <v>367</v>
      </c>
      <c r="H59" s="18" t="s">
        <v>364</v>
      </c>
      <c r="I59" s="4" t="str">
        <f t="shared" si="5"/>
        <v>Nej</v>
      </c>
      <c r="J59" s="18" t="s">
        <v>364</v>
      </c>
      <c r="K59" s="4" t="str">
        <f t="shared" si="2"/>
        <v>Nej</v>
      </c>
      <c r="L59" s="176" t="s">
        <v>364</v>
      </c>
      <c r="M59" s="4" t="str">
        <f t="shared" si="3"/>
        <v>Nej</v>
      </c>
      <c r="N59" s="4" t="s">
        <v>364</v>
      </c>
      <c r="O59" s="4" t="str">
        <f t="shared" si="4"/>
        <v>Nej</v>
      </c>
    </row>
    <row r="60" spans="1:15" ht="14" x14ac:dyDescent="0.3">
      <c r="A60" s="4">
        <f t="shared" si="0"/>
        <v>60</v>
      </c>
      <c r="B60" s="176" t="s">
        <v>368</v>
      </c>
      <c r="C60" s="173" t="s">
        <v>368</v>
      </c>
      <c r="D60" s="173" t="s">
        <v>368</v>
      </c>
      <c r="E60" s="173" t="s">
        <v>369</v>
      </c>
      <c r="F60" s="173" t="s">
        <v>368</v>
      </c>
      <c r="G60" s="173" t="s">
        <v>370</v>
      </c>
      <c r="H60" s="18" t="s">
        <v>368</v>
      </c>
      <c r="I60" s="4" t="str">
        <f t="shared" si="5"/>
        <v>Nej</v>
      </c>
      <c r="J60" s="18" t="s">
        <v>368</v>
      </c>
      <c r="K60" s="4" t="str">
        <f t="shared" si="2"/>
        <v>Nej</v>
      </c>
      <c r="L60" s="176" t="s">
        <v>368</v>
      </c>
      <c r="M60" s="4" t="str">
        <f t="shared" si="3"/>
        <v>Nej</v>
      </c>
      <c r="N60" s="4" t="s">
        <v>368</v>
      </c>
      <c r="O60" s="4" t="str">
        <f t="shared" si="4"/>
        <v>Nej</v>
      </c>
    </row>
    <row r="61" spans="1:15" ht="14" x14ac:dyDescent="0.3">
      <c r="A61" s="4">
        <f t="shared" si="0"/>
        <v>61</v>
      </c>
      <c r="B61" s="176" t="s">
        <v>371</v>
      </c>
      <c r="C61" s="173" t="s">
        <v>372</v>
      </c>
      <c r="D61" s="173" t="s">
        <v>371</v>
      </c>
      <c r="E61" s="173" t="s">
        <v>373</v>
      </c>
      <c r="F61" s="173" t="s">
        <v>371</v>
      </c>
      <c r="G61" s="173" t="s">
        <v>374</v>
      </c>
      <c r="H61" s="18" t="s">
        <v>371</v>
      </c>
      <c r="I61" s="4" t="str">
        <f t="shared" si="5"/>
        <v>Nej</v>
      </c>
      <c r="J61" s="18" t="s">
        <v>371</v>
      </c>
      <c r="K61" s="4" t="str">
        <f t="shared" si="2"/>
        <v>Nej</v>
      </c>
      <c r="L61" s="176" t="s">
        <v>371</v>
      </c>
      <c r="M61" s="4" t="str">
        <f t="shared" si="3"/>
        <v>Nej</v>
      </c>
      <c r="N61" s="4" t="s">
        <v>371</v>
      </c>
      <c r="O61" s="4" t="str">
        <f t="shared" si="4"/>
        <v>Nej</v>
      </c>
    </row>
    <row r="62" spans="1:15" ht="14" x14ac:dyDescent="0.3">
      <c r="A62" s="4">
        <f t="shared" si="0"/>
        <v>62</v>
      </c>
      <c r="B62" s="176" t="s">
        <v>375</v>
      </c>
      <c r="C62" s="173" t="s">
        <v>376</v>
      </c>
      <c r="D62" s="173" t="s">
        <v>375</v>
      </c>
      <c r="E62" s="173" t="s">
        <v>377</v>
      </c>
      <c r="F62" s="173" t="s">
        <v>375</v>
      </c>
      <c r="G62" s="173" t="s">
        <v>378</v>
      </c>
      <c r="H62" s="18" t="s">
        <v>375</v>
      </c>
      <c r="I62" s="4" t="str">
        <f t="shared" si="5"/>
        <v>Nej</v>
      </c>
      <c r="J62" s="18" t="s">
        <v>375</v>
      </c>
      <c r="K62" s="4" t="str">
        <f t="shared" si="2"/>
        <v>Nej</v>
      </c>
      <c r="L62" s="176" t="s">
        <v>375</v>
      </c>
      <c r="M62" s="4" t="str">
        <f t="shared" si="3"/>
        <v>Nej</v>
      </c>
      <c r="N62" s="4" t="s">
        <v>375</v>
      </c>
      <c r="O62" s="4" t="str">
        <f t="shared" si="4"/>
        <v>Nej</v>
      </c>
    </row>
    <row r="63" spans="1:15" ht="84" x14ac:dyDescent="0.3">
      <c r="A63" s="4">
        <f t="shared" si="0"/>
        <v>63</v>
      </c>
      <c r="B63" s="177" t="s">
        <v>379</v>
      </c>
      <c r="C63" s="177" t="s">
        <v>380</v>
      </c>
      <c r="D63" s="173" t="s">
        <v>381</v>
      </c>
      <c r="E63" s="173" t="s">
        <v>382</v>
      </c>
      <c r="F63" s="173" t="s">
        <v>383</v>
      </c>
      <c r="G63" s="184" t="s">
        <v>384</v>
      </c>
      <c r="H63" s="22" t="s">
        <v>379</v>
      </c>
      <c r="I63" s="4" t="str">
        <f t="shared" si="5"/>
        <v>Nej</v>
      </c>
      <c r="J63" s="22" t="s">
        <v>379</v>
      </c>
      <c r="K63" s="4" t="str">
        <f t="shared" si="2"/>
        <v>Nej</v>
      </c>
      <c r="L63" s="177" t="s">
        <v>379</v>
      </c>
      <c r="M63" s="4" t="str">
        <f t="shared" si="3"/>
        <v>Nej</v>
      </c>
      <c r="N63" s="4" t="s">
        <v>379</v>
      </c>
      <c r="O63" s="4" t="str">
        <f t="shared" si="4"/>
        <v>Nej</v>
      </c>
    </row>
    <row r="64" spans="1:15" ht="137.5" x14ac:dyDescent="0.25">
      <c r="A64" s="4">
        <f t="shared" si="0"/>
        <v>64</v>
      </c>
      <c r="B64" s="173" t="s">
        <v>385</v>
      </c>
      <c r="C64" s="173" t="s">
        <v>386</v>
      </c>
      <c r="D64" s="173" t="s">
        <v>387</v>
      </c>
      <c r="E64" s="173" t="s">
        <v>388</v>
      </c>
      <c r="F64" s="173" t="s">
        <v>389</v>
      </c>
      <c r="G64" s="173" t="s">
        <v>390</v>
      </c>
      <c r="H64" s="4" t="s">
        <v>385</v>
      </c>
      <c r="I64" s="4" t="str">
        <f t="shared" si="5"/>
        <v>Nej</v>
      </c>
      <c r="J64" s="4" t="s">
        <v>385</v>
      </c>
      <c r="K64" s="4" t="str">
        <f t="shared" si="2"/>
        <v>Nej</v>
      </c>
      <c r="L64" s="173" t="s">
        <v>385</v>
      </c>
      <c r="M64" s="4" t="str">
        <f t="shared" si="3"/>
        <v>Nej</v>
      </c>
      <c r="N64" s="4" t="s">
        <v>385</v>
      </c>
      <c r="O64" s="4" t="str">
        <f t="shared" si="4"/>
        <v>Nej</v>
      </c>
    </row>
    <row r="65" spans="1:15" ht="112.5" x14ac:dyDescent="0.25">
      <c r="A65" s="4">
        <f t="shared" si="0"/>
        <v>65</v>
      </c>
      <c r="B65" s="173" t="s">
        <v>391</v>
      </c>
      <c r="C65" s="173" t="s">
        <v>392</v>
      </c>
      <c r="D65" s="173" t="s">
        <v>393</v>
      </c>
      <c r="E65" s="173" t="s">
        <v>394</v>
      </c>
      <c r="F65" s="173" t="s">
        <v>395</v>
      </c>
      <c r="G65" s="173" t="s">
        <v>396</v>
      </c>
      <c r="H65" s="4" t="s">
        <v>391</v>
      </c>
      <c r="I65" s="4" t="str">
        <f t="shared" si="5"/>
        <v>Nej</v>
      </c>
      <c r="J65" s="4" t="s">
        <v>391</v>
      </c>
      <c r="K65" s="4" t="str">
        <f t="shared" si="2"/>
        <v>Nej</v>
      </c>
      <c r="L65" s="173" t="s">
        <v>391</v>
      </c>
      <c r="M65" s="4" t="str">
        <f t="shared" si="3"/>
        <v>Nej</v>
      </c>
      <c r="N65" s="4" t="s">
        <v>391</v>
      </c>
      <c r="O65" s="4" t="str">
        <f t="shared" si="4"/>
        <v>Nej</v>
      </c>
    </row>
    <row r="66" spans="1:15" ht="150" x14ac:dyDescent="0.25">
      <c r="A66" s="4">
        <f t="shared" si="0"/>
        <v>66</v>
      </c>
      <c r="B66" s="173" t="s">
        <v>397</v>
      </c>
      <c r="C66" s="173" t="s">
        <v>398</v>
      </c>
      <c r="D66" s="173" t="s">
        <v>399</v>
      </c>
      <c r="E66" s="173" t="s">
        <v>400</v>
      </c>
      <c r="F66" s="173" t="s">
        <v>401</v>
      </c>
      <c r="G66" s="173" t="s">
        <v>402</v>
      </c>
      <c r="H66" s="4" t="s">
        <v>397</v>
      </c>
      <c r="I66" s="4" t="str">
        <f t="shared" ref="I66:I97" si="6">+IF(B66=H66,"Nej","JA!")</f>
        <v>Nej</v>
      </c>
      <c r="J66" s="4" t="s">
        <v>397</v>
      </c>
      <c r="K66" s="4" t="str">
        <f t="shared" si="2"/>
        <v>Nej</v>
      </c>
      <c r="L66" s="173" t="s">
        <v>397</v>
      </c>
      <c r="M66" s="4" t="str">
        <f t="shared" si="3"/>
        <v>Nej</v>
      </c>
      <c r="N66" s="4" t="s">
        <v>397</v>
      </c>
      <c r="O66" s="4" t="str">
        <f t="shared" si="4"/>
        <v>Nej</v>
      </c>
    </row>
    <row r="67" spans="1:15" ht="62.5" x14ac:dyDescent="0.25">
      <c r="A67" s="4">
        <f t="shared" si="0"/>
        <v>67</v>
      </c>
      <c r="B67" s="173" t="s">
        <v>403</v>
      </c>
      <c r="C67" s="173" t="s">
        <v>404</v>
      </c>
      <c r="D67" s="173" t="s">
        <v>405</v>
      </c>
      <c r="E67" s="173" t="s">
        <v>406</v>
      </c>
      <c r="F67" s="173" t="s">
        <v>403</v>
      </c>
      <c r="G67" s="173" t="s">
        <v>407</v>
      </c>
      <c r="H67" s="4" t="s">
        <v>403</v>
      </c>
      <c r="I67" s="4" t="str">
        <f t="shared" si="6"/>
        <v>Nej</v>
      </c>
      <c r="J67" s="4" t="s">
        <v>403</v>
      </c>
      <c r="K67" s="4" t="str">
        <f t="shared" ref="K67:K130" si="7">+IF(B67=J67,"Nej","JA!")</f>
        <v>Nej</v>
      </c>
      <c r="L67" s="173" t="s">
        <v>403</v>
      </c>
      <c r="M67" s="4" t="str">
        <f t="shared" ref="M67:M130" si="8">+IF(B67=L67,"Nej","JA!")</f>
        <v>Nej</v>
      </c>
      <c r="N67" s="4" t="s">
        <v>403</v>
      </c>
      <c r="O67" s="4" t="str">
        <f t="shared" ref="O67:O130" si="9">+IF(B67=N67,"Nej","JA!")</f>
        <v>Nej</v>
      </c>
    </row>
    <row r="68" spans="1:15" ht="112.5" x14ac:dyDescent="0.25">
      <c r="A68" s="4">
        <f t="shared" si="0"/>
        <v>68</v>
      </c>
      <c r="B68" s="173" t="s">
        <v>408</v>
      </c>
      <c r="C68" s="173" t="s">
        <v>409</v>
      </c>
      <c r="D68" s="173" t="s">
        <v>410</v>
      </c>
      <c r="E68" s="173" t="s">
        <v>411</v>
      </c>
      <c r="F68" s="173" t="s">
        <v>412</v>
      </c>
      <c r="G68" s="173" t="s">
        <v>413</v>
      </c>
      <c r="H68" s="4" t="s">
        <v>408</v>
      </c>
      <c r="I68" s="4" t="str">
        <f t="shared" si="6"/>
        <v>Nej</v>
      </c>
      <c r="J68" s="4" t="s">
        <v>408</v>
      </c>
      <c r="K68" s="4" t="str">
        <f t="shared" si="7"/>
        <v>Nej</v>
      </c>
      <c r="L68" s="173" t="s">
        <v>408</v>
      </c>
      <c r="M68" s="4" t="str">
        <f t="shared" si="8"/>
        <v>Nej</v>
      </c>
      <c r="N68" s="4" t="s">
        <v>408</v>
      </c>
      <c r="O68" s="4" t="str">
        <f t="shared" si="9"/>
        <v>Nej</v>
      </c>
    </row>
    <row r="69" spans="1:15" ht="50" x14ac:dyDescent="0.25">
      <c r="A69" s="4">
        <f t="shared" si="0"/>
        <v>69</v>
      </c>
      <c r="B69" s="173" t="s">
        <v>414</v>
      </c>
      <c r="C69" s="173" t="s">
        <v>415</v>
      </c>
      <c r="D69" s="173" t="s">
        <v>414</v>
      </c>
      <c r="E69" s="173" t="s">
        <v>416</v>
      </c>
      <c r="F69" s="173" t="s">
        <v>417</v>
      </c>
      <c r="G69" s="173" t="s">
        <v>418</v>
      </c>
      <c r="H69" s="4" t="s">
        <v>414</v>
      </c>
      <c r="I69" s="4" t="str">
        <f t="shared" si="6"/>
        <v>Nej</v>
      </c>
      <c r="J69" s="4" t="s">
        <v>414</v>
      </c>
      <c r="K69" s="4" t="str">
        <f t="shared" si="7"/>
        <v>Nej</v>
      </c>
      <c r="L69" s="173" t="s">
        <v>414</v>
      </c>
      <c r="M69" s="4" t="str">
        <f t="shared" si="8"/>
        <v>Nej</v>
      </c>
      <c r="N69" s="4" t="s">
        <v>414</v>
      </c>
      <c r="O69" s="4" t="str">
        <f t="shared" si="9"/>
        <v>Nej</v>
      </c>
    </row>
    <row r="70" spans="1:15" ht="112.5" x14ac:dyDescent="0.25">
      <c r="A70" s="4">
        <f t="shared" si="0"/>
        <v>70</v>
      </c>
      <c r="B70" s="173" t="s">
        <v>419</v>
      </c>
      <c r="C70" s="173" t="s">
        <v>420</v>
      </c>
      <c r="D70" s="173" t="s">
        <v>421</v>
      </c>
      <c r="E70" s="173" t="s">
        <v>422</v>
      </c>
      <c r="F70" s="173" t="s">
        <v>423</v>
      </c>
      <c r="G70" s="173" t="s">
        <v>424</v>
      </c>
      <c r="H70" s="4" t="s">
        <v>419</v>
      </c>
      <c r="I70" s="4" t="str">
        <f t="shared" si="6"/>
        <v>Nej</v>
      </c>
      <c r="J70" s="4" t="s">
        <v>419</v>
      </c>
      <c r="K70" s="4" t="str">
        <f t="shared" si="7"/>
        <v>Nej</v>
      </c>
      <c r="L70" s="173" t="s">
        <v>419</v>
      </c>
      <c r="M70" s="4" t="str">
        <f t="shared" si="8"/>
        <v>Nej</v>
      </c>
      <c r="N70" s="4" t="s">
        <v>419</v>
      </c>
      <c r="O70" s="4" t="str">
        <f t="shared" si="9"/>
        <v>Nej</v>
      </c>
    </row>
    <row r="71" spans="1:15" ht="50" x14ac:dyDescent="0.25">
      <c r="A71" s="4">
        <f t="shared" ref="A71:A90" si="10">ROW(B71)</f>
        <v>71</v>
      </c>
      <c r="B71" s="173" t="s">
        <v>425</v>
      </c>
      <c r="C71" s="173" t="s">
        <v>426</v>
      </c>
      <c r="D71" s="173" t="s">
        <v>427</v>
      </c>
      <c r="E71" s="173" t="s">
        <v>428</v>
      </c>
      <c r="F71" s="173" t="s">
        <v>425</v>
      </c>
      <c r="G71" s="173" t="s">
        <v>429</v>
      </c>
      <c r="H71" s="4" t="s">
        <v>425</v>
      </c>
      <c r="I71" s="4" t="str">
        <f t="shared" si="6"/>
        <v>Nej</v>
      </c>
      <c r="J71" s="4" t="s">
        <v>425</v>
      </c>
      <c r="K71" s="4" t="str">
        <f t="shared" si="7"/>
        <v>Nej</v>
      </c>
      <c r="L71" s="173" t="s">
        <v>425</v>
      </c>
      <c r="M71" s="4" t="str">
        <f t="shared" si="8"/>
        <v>Nej</v>
      </c>
      <c r="N71" s="4" t="s">
        <v>425</v>
      </c>
      <c r="O71" s="4" t="str">
        <f t="shared" si="9"/>
        <v>Nej</v>
      </c>
    </row>
    <row r="72" spans="1:15" ht="75" x14ac:dyDescent="0.25">
      <c r="A72" s="4">
        <f t="shared" si="10"/>
        <v>72</v>
      </c>
      <c r="B72" s="173" t="s">
        <v>430</v>
      </c>
      <c r="C72" s="173" t="s">
        <v>431</v>
      </c>
      <c r="D72" s="173" t="s">
        <v>432</v>
      </c>
      <c r="E72" s="173" t="s">
        <v>433</v>
      </c>
      <c r="F72" s="173" t="s">
        <v>434</v>
      </c>
      <c r="G72" s="173" t="s">
        <v>435</v>
      </c>
      <c r="H72" s="4" t="s">
        <v>430</v>
      </c>
      <c r="I72" s="4" t="str">
        <f t="shared" si="6"/>
        <v>Nej</v>
      </c>
      <c r="J72" s="4" t="s">
        <v>430</v>
      </c>
      <c r="K72" s="4" t="str">
        <f t="shared" si="7"/>
        <v>Nej</v>
      </c>
      <c r="L72" s="173" t="s">
        <v>430</v>
      </c>
      <c r="M72" s="4" t="str">
        <f t="shared" si="8"/>
        <v>Nej</v>
      </c>
      <c r="N72" s="4" t="s">
        <v>430</v>
      </c>
      <c r="O72" s="4" t="str">
        <f t="shared" si="9"/>
        <v>Nej</v>
      </c>
    </row>
    <row r="73" spans="1:15" ht="50" x14ac:dyDescent="0.25">
      <c r="A73" s="4">
        <f t="shared" si="10"/>
        <v>73</v>
      </c>
      <c r="B73" s="173" t="s">
        <v>436</v>
      </c>
      <c r="C73" s="173" t="s">
        <v>437</v>
      </c>
      <c r="D73" s="173" t="s">
        <v>436</v>
      </c>
      <c r="E73" s="173" t="s">
        <v>438</v>
      </c>
      <c r="F73" s="173" t="s">
        <v>436</v>
      </c>
      <c r="G73" s="173" t="s">
        <v>439</v>
      </c>
      <c r="H73" s="4" t="s">
        <v>436</v>
      </c>
      <c r="I73" s="4" t="str">
        <f t="shared" si="6"/>
        <v>Nej</v>
      </c>
      <c r="J73" s="4" t="s">
        <v>436</v>
      </c>
      <c r="K73" s="4" t="str">
        <f t="shared" si="7"/>
        <v>Nej</v>
      </c>
      <c r="L73" s="173" t="s">
        <v>436</v>
      </c>
      <c r="M73" s="4" t="str">
        <f t="shared" si="8"/>
        <v>Nej</v>
      </c>
      <c r="N73" s="4" t="s">
        <v>436</v>
      </c>
      <c r="O73" s="4" t="str">
        <f t="shared" si="9"/>
        <v>Nej</v>
      </c>
    </row>
    <row r="74" spans="1:15" ht="100" x14ac:dyDescent="0.25">
      <c r="A74" s="4">
        <f t="shared" si="10"/>
        <v>74</v>
      </c>
      <c r="B74" s="173" t="s">
        <v>440</v>
      </c>
      <c r="C74" s="173" t="s">
        <v>441</v>
      </c>
      <c r="D74" s="173" t="s">
        <v>442</v>
      </c>
      <c r="E74" s="173" t="s">
        <v>443</v>
      </c>
      <c r="F74" s="173" t="s">
        <v>444</v>
      </c>
      <c r="G74" s="173" t="s">
        <v>445</v>
      </c>
      <c r="H74" s="4" t="s">
        <v>440</v>
      </c>
      <c r="I74" s="4" t="str">
        <f t="shared" si="6"/>
        <v>Nej</v>
      </c>
      <c r="J74" s="4" t="s">
        <v>440</v>
      </c>
      <c r="K74" s="4" t="str">
        <f t="shared" si="7"/>
        <v>Nej</v>
      </c>
      <c r="L74" s="173" t="s">
        <v>440</v>
      </c>
      <c r="M74" s="4" t="str">
        <f t="shared" si="8"/>
        <v>Nej</v>
      </c>
      <c r="N74" s="4" t="s">
        <v>440</v>
      </c>
      <c r="O74" s="4" t="str">
        <f t="shared" si="9"/>
        <v>Nej</v>
      </c>
    </row>
    <row r="75" spans="1:15" ht="75" x14ac:dyDescent="0.25">
      <c r="A75" s="4">
        <f t="shared" si="10"/>
        <v>75</v>
      </c>
      <c r="B75" s="173" t="s">
        <v>446</v>
      </c>
      <c r="C75" s="173" t="s">
        <v>447</v>
      </c>
      <c r="D75" s="173" t="s">
        <v>448</v>
      </c>
      <c r="E75" s="173" t="s">
        <v>449</v>
      </c>
      <c r="F75" s="173" t="s">
        <v>450</v>
      </c>
      <c r="G75" s="173" t="s">
        <v>451</v>
      </c>
      <c r="H75" s="4" t="s">
        <v>452</v>
      </c>
      <c r="I75" s="4" t="str">
        <f t="shared" si="6"/>
        <v>JA!</v>
      </c>
      <c r="J75" s="4" t="s">
        <v>446</v>
      </c>
      <c r="K75" s="4" t="str">
        <f t="shared" si="7"/>
        <v>Nej</v>
      </c>
      <c r="L75" s="173" t="s">
        <v>446</v>
      </c>
      <c r="M75" s="4" t="str">
        <f t="shared" si="8"/>
        <v>Nej</v>
      </c>
      <c r="N75" s="4" t="s">
        <v>446</v>
      </c>
      <c r="O75" s="4" t="str">
        <f t="shared" si="9"/>
        <v>Nej</v>
      </c>
    </row>
    <row r="76" spans="1:15" ht="112.5" x14ac:dyDescent="0.25">
      <c r="A76" s="4">
        <f t="shared" si="10"/>
        <v>76</v>
      </c>
      <c r="B76" s="173" t="s">
        <v>453</v>
      </c>
      <c r="C76" s="173" t="s">
        <v>454</v>
      </c>
      <c r="D76" s="173" t="s">
        <v>455</v>
      </c>
      <c r="E76" s="173" t="s">
        <v>456</v>
      </c>
      <c r="F76" s="173" t="s">
        <v>457</v>
      </c>
      <c r="G76" s="173" t="s">
        <v>458</v>
      </c>
      <c r="H76" s="4" t="s">
        <v>453</v>
      </c>
      <c r="I76" s="4" t="str">
        <f t="shared" si="6"/>
        <v>Nej</v>
      </c>
      <c r="J76" s="4" t="s">
        <v>453</v>
      </c>
      <c r="K76" s="4" t="str">
        <f t="shared" si="7"/>
        <v>Nej</v>
      </c>
      <c r="L76" s="173" t="s">
        <v>453</v>
      </c>
      <c r="M76" s="4" t="str">
        <f t="shared" si="8"/>
        <v>Nej</v>
      </c>
      <c r="N76" s="4" t="s">
        <v>453</v>
      </c>
      <c r="O76" s="4" t="str">
        <f t="shared" si="9"/>
        <v>Nej</v>
      </c>
    </row>
    <row r="77" spans="1:15" ht="137.5" x14ac:dyDescent="0.25">
      <c r="A77" s="4">
        <f t="shared" si="10"/>
        <v>77</v>
      </c>
      <c r="B77" s="173" t="s">
        <v>459</v>
      </c>
      <c r="C77" s="173" t="s">
        <v>460</v>
      </c>
      <c r="D77" s="173" t="s">
        <v>461</v>
      </c>
      <c r="E77" s="173" t="s">
        <v>462</v>
      </c>
      <c r="F77" s="173" t="s">
        <v>463</v>
      </c>
      <c r="G77" s="173" t="s">
        <v>464</v>
      </c>
      <c r="H77" s="4" t="s">
        <v>465</v>
      </c>
      <c r="I77" s="4" t="str">
        <f t="shared" si="6"/>
        <v>JA!</v>
      </c>
      <c r="J77" s="4" t="s">
        <v>459</v>
      </c>
      <c r="K77" s="4" t="str">
        <f t="shared" si="7"/>
        <v>Nej</v>
      </c>
      <c r="L77" s="173" t="s">
        <v>459</v>
      </c>
      <c r="M77" s="4" t="str">
        <f t="shared" si="8"/>
        <v>Nej</v>
      </c>
      <c r="N77" s="4" t="s">
        <v>459</v>
      </c>
      <c r="O77" s="4" t="str">
        <f t="shared" si="9"/>
        <v>Nej</v>
      </c>
    </row>
    <row r="78" spans="1:15" ht="175" x14ac:dyDescent="0.25">
      <c r="A78" s="4">
        <f t="shared" si="10"/>
        <v>78</v>
      </c>
      <c r="B78" s="173" t="s">
        <v>466</v>
      </c>
      <c r="C78" s="173" t="s">
        <v>467</v>
      </c>
      <c r="D78" s="173" t="s">
        <v>468</v>
      </c>
      <c r="E78" s="173" t="s">
        <v>469</v>
      </c>
      <c r="F78" s="173" t="s">
        <v>470</v>
      </c>
      <c r="G78" s="173" t="s">
        <v>471</v>
      </c>
      <c r="H78" s="4" t="s">
        <v>472</v>
      </c>
      <c r="I78" s="4" t="str">
        <f t="shared" si="6"/>
        <v>JA!</v>
      </c>
      <c r="J78" s="4" t="s">
        <v>466</v>
      </c>
      <c r="K78" s="4" t="str">
        <f t="shared" si="7"/>
        <v>Nej</v>
      </c>
      <c r="L78" s="173" t="s">
        <v>466</v>
      </c>
      <c r="M78" s="4" t="str">
        <f t="shared" si="8"/>
        <v>Nej</v>
      </c>
      <c r="N78" s="4" t="s">
        <v>466</v>
      </c>
      <c r="O78" s="4" t="str">
        <f t="shared" si="9"/>
        <v>Nej</v>
      </c>
    </row>
    <row r="79" spans="1:15" ht="100" x14ac:dyDescent="0.25">
      <c r="A79" s="4">
        <f t="shared" si="10"/>
        <v>79</v>
      </c>
      <c r="B79" s="173" t="s">
        <v>473</v>
      </c>
      <c r="C79" s="173" t="s">
        <v>474</v>
      </c>
      <c r="D79" s="173" t="s">
        <v>475</v>
      </c>
      <c r="E79" s="173" t="s">
        <v>476</v>
      </c>
      <c r="F79" s="173" t="s">
        <v>477</v>
      </c>
      <c r="G79" s="173" t="s">
        <v>478</v>
      </c>
      <c r="H79" s="4" t="s">
        <v>473</v>
      </c>
      <c r="I79" s="4" t="str">
        <f t="shared" si="6"/>
        <v>Nej</v>
      </c>
      <c r="J79" s="4" t="s">
        <v>473</v>
      </c>
      <c r="K79" s="4" t="str">
        <f t="shared" si="7"/>
        <v>Nej</v>
      </c>
      <c r="L79" s="173" t="s">
        <v>473</v>
      </c>
      <c r="M79" s="4" t="str">
        <f t="shared" si="8"/>
        <v>Nej</v>
      </c>
      <c r="N79" s="4" t="s">
        <v>473</v>
      </c>
      <c r="O79" s="4" t="str">
        <f t="shared" si="9"/>
        <v>Nej</v>
      </c>
    </row>
    <row r="80" spans="1:15" ht="162.5" x14ac:dyDescent="0.25">
      <c r="A80" s="4">
        <f t="shared" si="10"/>
        <v>80</v>
      </c>
      <c r="B80" s="173" t="s">
        <v>479</v>
      </c>
      <c r="C80" s="173" t="s">
        <v>480</v>
      </c>
      <c r="D80" s="173" t="s">
        <v>481</v>
      </c>
      <c r="E80" s="173" t="s">
        <v>482</v>
      </c>
      <c r="F80" s="173" t="s">
        <v>483</v>
      </c>
      <c r="G80" s="173" t="s">
        <v>484</v>
      </c>
      <c r="H80" s="4" t="s">
        <v>479</v>
      </c>
      <c r="I80" s="4" t="str">
        <f t="shared" si="6"/>
        <v>Nej</v>
      </c>
      <c r="J80" s="4" t="s">
        <v>479</v>
      </c>
      <c r="K80" s="4" t="str">
        <f t="shared" si="7"/>
        <v>Nej</v>
      </c>
      <c r="L80" s="173" t="s">
        <v>479</v>
      </c>
      <c r="M80" s="4" t="str">
        <f t="shared" si="8"/>
        <v>Nej</v>
      </c>
      <c r="N80" s="4" t="s">
        <v>479</v>
      </c>
      <c r="O80" s="4" t="str">
        <f t="shared" si="9"/>
        <v>Nej</v>
      </c>
    </row>
    <row r="81" spans="1:15" ht="50" x14ac:dyDescent="0.25">
      <c r="A81" s="4">
        <f t="shared" si="10"/>
        <v>81</v>
      </c>
      <c r="B81" s="173" t="s">
        <v>485</v>
      </c>
      <c r="C81" s="173" t="s">
        <v>486</v>
      </c>
      <c r="D81" s="173" t="s">
        <v>487</v>
      </c>
      <c r="E81" s="173" t="s">
        <v>488</v>
      </c>
      <c r="F81" s="173" t="s">
        <v>489</v>
      </c>
      <c r="G81" s="173" t="s">
        <v>490</v>
      </c>
      <c r="H81" s="4" t="s">
        <v>491</v>
      </c>
      <c r="I81" s="4" t="str">
        <f t="shared" si="6"/>
        <v>JA!</v>
      </c>
      <c r="J81" s="4" t="s">
        <v>485</v>
      </c>
      <c r="K81" s="4" t="str">
        <f t="shared" si="7"/>
        <v>Nej</v>
      </c>
      <c r="L81" s="173" t="s">
        <v>485</v>
      </c>
      <c r="M81" s="4" t="str">
        <f t="shared" si="8"/>
        <v>Nej</v>
      </c>
      <c r="N81" s="4" t="s">
        <v>485</v>
      </c>
      <c r="O81" s="4" t="str">
        <f t="shared" si="9"/>
        <v>Nej</v>
      </c>
    </row>
    <row r="82" spans="1:15" ht="150" x14ac:dyDescent="0.25">
      <c r="A82" s="4">
        <f t="shared" si="10"/>
        <v>82</v>
      </c>
      <c r="B82" s="173" t="s">
        <v>492</v>
      </c>
      <c r="C82" s="173" t="s">
        <v>493</v>
      </c>
      <c r="D82" s="173" t="s">
        <v>494</v>
      </c>
      <c r="E82" s="173" t="s">
        <v>495</v>
      </c>
      <c r="F82" s="173" t="s">
        <v>496</v>
      </c>
      <c r="G82" s="173" t="s">
        <v>497</v>
      </c>
      <c r="H82" s="4" t="s">
        <v>492</v>
      </c>
      <c r="I82" s="4" t="str">
        <f t="shared" si="6"/>
        <v>Nej</v>
      </c>
      <c r="J82" s="4" t="s">
        <v>492</v>
      </c>
      <c r="K82" s="4" t="str">
        <f t="shared" si="7"/>
        <v>Nej</v>
      </c>
      <c r="L82" s="173" t="s">
        <v>492</v>
      </c>
      <c r="M82" s="4" t="str">
        <f t="shared" si="8"/>
        <v>Nej</v>
      </c>
      <c r="N82" s="4" t="s">
        <v>492</v>
      </c>
      <c r="O82" s="4" t="str">
        <f t="shared" si="9"/>
        <v>Nej</v>
      </c>
    </row>
    <row r="83" spans="1:15" ht="62.5" x14ac:dyDescent="0.25">
      <c r="A83" s="4">
        <f t="shared" si="10"/>
        <v>83</v>
      </c>
      <c r="B83" s="173" t="s">
        <v>498</v>
      </c>
      <c r="C83" s="173" t="s">
        <v>499</v>
      </c>
      <c r="D83" s="173" t="s">
        <v>498</v>
      </c>
      <c r="E83" s="173" t="s">
        <v>500</v>
      </c>
      <c r="F83" s="173" t="s">
        <v>501</v>
      </c>
      <c r="G83" s="173" t="s">
        <v>502</v>
      </c>
      <c r="H83" s="4" t="s">
        <v>498</v>
      </c>
      <c r="I83" s="4" t="str">
        <f t="shared" si="6"/>
        <v>Nej</v>
      </c>
      <c r="J83" s="4" t="s">
        <v>498</v>
      </c>
      <c r="K83" s="4" t="str">
        <f t="shared" si="7"/>
        <v>Nej</v>
      </c>
      <c r="L83" s="173" t="s">
        <v>498</v>
      </c>
      <c r="M83" s="4" t="str">
        <f t="shared" si="8"/>
        <v>Nej</v>
      </c>
      <c r="N83" s="4" t="s">
        <v>498</v>
      </c>
      <c r="O83" s="4" t="str">
        <f t="shared" si="9"/>
        <v>Nej</v>
      </c>
    </row>
    <row r="84" spans="1:15" ht="62.5" x14ac:dyDescent="0.25">
      <c r="A84" s="4">
        <f t="shared" si="10"/>
        <v>84</v>
      </c>
      <c r="B84" s="173" t="s">
        <v>503</v>
      </c>
      <c r="C84" s="173" t="s">
        <v>504</v>
      </c>
      <c r="D84" s="173" t="s">
        <v>505</v>
      </c>
      <c r="E84" s="173" t="s">
        <v>506</v>
      </c>
      <c r="F84" s="173" t="s">
        <v>507</v>
      </c>
      <c r="G84" s="173" t="s">
        <v>508</v>
      </c>
      <c r="H84" s="4" t="s">
        <v>503</v>
      </c>
      <c r="I84" s="4" t="str">
        <f t="shared" si="6"/>
        <v>Nej</v>
      </c>
      <c r="J84" s="4" t="s">
        <v>503</v>
      </c>
      <c r="K84" s="4" t="str">
        <f t="shared" si="7"/>
        <v>Nej</v>
      </c>
      <c r="L84" s="173" t="s">
        <v>503</v>
      </c>
      <c r="M84" s="4" t="str">
        <f t="shared" si="8"/>
        <v>Nej</v>
      </c>
      <c r="N84" s="4" t="s">
        <v>503</v>
      </c>
      <c r="O84" s="4" t="str">
        <f t="shared" si="9"/>
        <v>Nej</v>
      </c>
    </row>
    <row r="85" spans="1:15" ht="50" x14ac:dyDescent="0.25">
      <c r="A85" s="4">
        <f t="shared" si="10"/>
        <v>85</v>
      </c>
      <c r="B85" s="173" t="s">
        <v>509</v>
      </c>
      <c r="C85" s="173" t="s">
        <v>510</v>
      </c>
      <c r="D85" s="173" t="s">
        <v>509</v>
      </c>
      <c r="E85" s="173" t="s">
        <v>511</v>
      </c>
      <c r="F85" s="173" t="s">
        <v>512</v>
      </c>
      <c r="G85" s="173" t="s">
        <v>513</v>
      </c>
      <c r="H85" s="4" t="s">
        <v>514</v>
      </c>
      <c r="I85" s="4" t="str">
        <f t="shared" si="6"/>
        <v>JA!</v>
      </c>
      <c r="J85" s="4" t="s">
        <v>509</v>
      </c>
      <c r="K85" s="4" t="str">
        <f t="shared" si="7"/>
        <v>Nej</v>
      </c>
      <c r="L85" s="173" t="s">
        <v>509</v>
      </c>
      <c r="M85" s="4" t="str">
        <f t="shared" si="8"/>
        <v>Nej</v>
      </c>
      <c r="N85" s="4" t="s">
        <v>509</v>
      </c>
      <c r="O85" s="4" t="str">
        <f t="shared" si="9"/>
        <v>Nej</v>
      </c>
    </row>
    <row r="86" spans="1:15" ht="112.5" x14ac:dyDescent="0.25">
      <c r="A86" s="4">
        <f t="shared" si="10"/>
        <v>86</v>
      </c>
      <c r="B86" s="173" t="s">
        <v>515</v>
      </c>
      <c r="C86" s="173" t="s">
        <v>516</v>
      </c>
      <c r="D86" s="173" t="s">
        <v>517</v>
      </c>
      <c r="E86" s="173" t="s">
        <v>518</v>
      </c>
      <c r="F86" s="173" t="s">
        <v>519</v>
      </c>
      <c r="G86" s="173" t="s">
        <v>520</v>
      </c>
      <c r="H86" s="4" t="s">
        <v>515</v>
      </c>
      <c r="I86" s="4" t="str">
        <f t="shared" si="6"/>
        <v>Nej</v>
      </c>
      <c r="J86" s="4" t="s">
        <v>515</v>
      </c>
      <c r="K86" s="4" t="str">
        <f t="shared" si="7"/>
        <v>Nej</v>
      </c>
      <c r="L86" s="173" t="s">
        <v>515</v>
      </c>
      <c r="M86" s="4" t="str">
        <f t="shared" si="8"/>
        <v>Nej</v>
      </c>
      <c r="N86" s="4" t="s">
        <v>515</v>
      </c>
      <c r="O86" s="4" t="str">
        <f t="shared" si="9"/>
        <v>Nej</v>
      </c>
    </row>
    <row r="87" spans="1:15" ht="62.5" x14ac:dyDescent="0.25">
      <c r="A87" s="4">
        <f t="shared" si="10"/>
        <v>87</v>
      </c>
      <c r="B87" s="173" t="s">
        <v>521</v>
      </c>
      <c r="C87" s="173" t="s">
        <v>522</v>
      </c>
      <c r="D87" s="173" t="s">
        <v>523</v>
      </c>
      <c r="E87" s="173" t="s">
        <v>524</v>
      </c>
      <c r="F87" s="173" t="s">
        <v>525</v>
      </c>
      <c r="G87" s="173" t="s">
        <v>526</v>
      </c>
      <c r="H87" s="4" t="s">
        <v>521</v>
      </c>
      <c r="I87" s="4" t="str">
        <f t="shared" si="6"/>
        <v>Nej</v>
      </c>
      <c r="J87" s="4" t="s">
        <v>521</v>
      </c>
      <c r="K87" s="4" t="str">
        <f t="shared" si="7"/>
        <v>Nej</v>
      </c>
      <c r="L87" s="173" t="s">
        <v>521</v>
      </c>
      <c r="M87" s="4" t="str">
        <f t="shared" si="8"/>
        <v>Nej</v>
      </c>
      <c r="N87" s="4" t="s">
        <v>521</v>
      </c>
      <c r="O87" s="4" t="str">
        <f t="shared" si="9"/>
        <v>Nej</v>
      </c>
    </row>
    <row r="88" spans="1:15" ht="75" x14ac:dyDescent="0.25">
      <c r="A88" s="4">
        <f t="shared" si="10"/>
        <v>88</v>
      </c>
      <c r="B88" s="173" t="s">
        <v>527</v>
      </c>
      <c r="C88" s="173" t="s">
        <v>528</v>
      </c>
      <c r="D88" s="173" t="s">
        <v>529</v>
      </c>
      <c r="E88" s="173" t="s">
        <v>530</v>
      </c>
      <c r="F88" s="173" t="s">
        <v>531</v>
      </c>
      <c r="G88" s="173" t="s">
        <v>532</v>
      </c>
      <c r="H88" s="4" t="s">
        <v>527</v>
      </c>
      <c r="I88" s="4" t="str">
        <f t="shared" si="6"/>
        <v>Nej</v>
      </c>
      <c r="J88" s="4" t="s">
        <v>527</v>
      </c>
      <c r="K88" s="4" t="str">
        <f t="shared" si="7"/>
        <v>Nej</v>
      </c>
      <c r="L88" s="173" t="s">
        <v>527</v>
      </c>
      <c r="M88" s="4" t="str">
        <f t="shared" si="8"/>
        <v>Nej</v>
      </c>
      <c r="N88" s="4" t="s">
        <v>527</v>
      </c>
      <c r="O88" s="4" t="str">
        <f t="shared" si="9"/>
        <v>Nej</v>
      </c>
    </row>
    <row r="89" spans="1:15" ht="50" x14ac:dyDescent="0.25">
      <c r="A89" s="4">
        <f t="shared" si="10"/>
        <v>89</v>
      </c>
      <c r="B89" s="173" t="s">
        <v>533</v>
      </c>
      <c r="C89" s="173" t="s">
        <v>534</v>
      </c>
      <c r="D89" s="173" t="s">
        <v>533</v>
      </c>
      <c r="E89" s="173" t="s">
        <v>535</v>
      </c>
      <c r="F89" s="173" t="s">
        <v>536</v>
      </c>
      <c r="G89" s="173" t="s">
        <v>537</v>
      </c>
      <c r="H89" s="4" t="s">
        <v>533</v>
      </c>
      <c r="I89" s="4" t="str">
        <f t="shared" si="6"/>
        <v>Nej</v>
      </c>
      <c r="J89" s="4" t="s">
        <v>538</v>
      </c>
      <c r="K89" s="4" t="str">
        <f t="shared" si="7"/>
        <v>JA!</v>
      </c>
      <c r="L89" s="173" t="s">
        <v>538</v>
      </c>
      <c r="M89" s="4" t="str">
        <f t="shared" si="8"/>
        <v>JA!</v>
      </c>
      <c r="N89" s="4" t="s">
        <v>538</v>
      </c>
      <c r="O89" s="4" t="str">
        <f t="shared" si="9"/>
        <v>JA!</v>
      </c>
    </row>
    <row r="90" spans="1:15" ht="100" x14ac:dyDescent="0.25">
      <c r="A90" s="4">
        <f t="shared" si="10"/>
        <v>90</v>
      </c>
      <c r="B90" s="173" t="s">
        <v>539</v>
      </c>
      <c r="C90" s="173" t="s">
        <v>540</v>
      </c>
      <c r="D90" s="173" t="s">
        <v>541</v>
      </c>
      <c r="E90" s="173" t="s">
        <v>542</v>
      </c>
      <c r="F90" s="173" t="s">
        <v>543</v>
      </c>
      <c r="G90" s="173" t="s">
        <v>544</v>
      </c>
      <c r="H90" s="4" t="s">
        <v>539</v>
      </c>
      <c r="I90" s="4" t="str">
        <f t="shared" si="6"/>
        <v>Nej</v>
      </c>
      <c r="J90" s="4" t="s">
        <v>539</v>
      </c>
      <c r="K90" s="4" t="str">
        <f t="shared" si="7"/>
        <v>Nej</v>
      </c>
      <c r="L90" s="173" t="s">
        <v>539</v>
      </c>
      <c r="M90" s="4" t="str">
        <f t="shared" si="8"/>
        <v>Nej</v>
      </c>
      <c r="N90" s="4" t="s">
        <v>539</v>
      </c>
      <c r="O90" s="4" t="str">
        <f t="shared" si="9"/>
        <v>Nej</v>
      </c>
    </row>
    <row r="91" spans="1:15" ht="37.5" x14ac:dyDescent="0.25">
      <c r="A91" s="4">
        <f t="shared" ref="A91:A261" si="11">ROW(B91)</f>
        <v>91</v>
      </c>
      <c r="B91" s="173" t="s">
        <v>545</v>
      </c>
      <c r="C91" s="173" t="s">
        <v>546</v>
      </c>
      <c r="D91" s="173" t="s">
        <v>547</v>
      </c>
      <c r="E91" s="173" t="s">
        <v>548</v>
      </c>
      <c r="F91" s="173" t="s">
        <v>549</v>
      </c>
      <c r="G91" s="173" t="s">
        <v>550</v>
      </c>
      <c r="H91" s="4" t="s">
        <v>551</v>
      </c>
      <c r="I91" s="4" t="str">
        <f t="shared" si="6"/>
        <v>JA!</v>
      </c>
      <c r="J91" s="4" t="s">
        <v>545</v>
      </c>
      <c r="K91" s="4" t="str">
        <f t="shared" si="7"/>
        <v>Nej</v>
      </c>
      <c r="L91" s="173" t="s">
        <v>545</v>
      </c>
      <c r="M91" s="4" t="str">
        <f t="shared" si="8"/>
        <v>Nej</v>
      </c>
      <c r="N91" s="4" t="s">
        <v>545</v>
      </c>
      <c r="O91" s="4" t="str">
        <f t="shared" si="9"/>
        <v>Nej</v>
      </c>
    </row>
    <row r="92" spans="1:15" ht="25" x14ac:dyDescent="0.25">
      <c r="A92" s="4">
        <f t="shared" si="11"/>
        <v>92</v>
      </c>
      <c r="B92" s="173" t="s">
        <v>552</v>
      </c>
      <c r="C92" s="173" t="s">
        <v>553</v>
      </c>
      <c r="D92" s="173" t="s">
        <v>552</v>
      </c>
      <c r="E92" s="173" t="s">
        <v>554</v>
      </c>
      <c r="F92" s="173" t="s">
        <v>555</v>
      </c>
      <c r="G92" s="173" t="s">
        <v>556</v>
      </c>
      <c r="H92" s="4" t="s">
        <v>552</v>
      </c>
      <c r="I92" s="4" t="str">
        <f t="shared" si="6"/>
        <v>Nej</v>
      </c>
      <c r="J92" s="4" t="s">
        <v>552</v>
      </c>
      <c r="K92" s="4" t="str">
        <f t="shared" si="7"/>
        <v>Nej</v>
      </c>
      <c r="L92" s="173" t="s">
        <v>552</v>
      </c>
      <c r="M92" s="4" t="str">
        <f t="shared" si="8"/>
        <v>Nej</v>
      </c>
      <c r="N92" s="4" t="s">
        <v>552</v>
      </c>
      <c r="O92" s="4" t="str">
        <f t="shared" si="9"/>
        <v>Nej</v>
      </c>
    </row>
    <row r="93" spans="1:15" ht="75" x14ac:dyDescent="0.25">
      <c r="A93" s="4">
        <f t="shared" si="11"/>
        <v>93</v>
      </c>
      <c r="B93" s="173" t="s">
        <v>557</v>
      </c>
      <c r="C93" s="173" t="s">
        <v>558</v>
      </c>
      <c r="D93" s="173" t="s">
        <v>559</v>
      </c>
      <c r="E93" s="173" t="s">
        <v>560</v>
      </c>
      <c r="F93" s="173" t="s">
        <v>561</v>
      </c>
      <c r="G93" s="173" t="s">
        <v>562</v>
      </c>
      <c r="H93" s="4" t="s">
        <v>557</v>
      </c>
      <c r="I93" s="4" t="str">
        <f t="shared" si="6"/>
        <v>Nej</v>
      </c>
      <c r="J93" s="4" t="s">
        <v>557</v>
      </c>
      <c r="K93" s="4" t="str">
        <f t="shared" si="7"/>
        <v>Nej</v>
      </c>
      <c r="L93" s="173" t="s">
        <v>557</v>
      </c>
      <c r="M93" s="4" t="str">
        <f t="shared" si="8"/>
        <v>Nej</v>
      </c>
      <c r="N93" s="4" t="s">
        <v>557</v>
      </c>
      <c r="O93" s="4" t="str">
        <f t="shared" si="9"/>
        <v>Nej</v>
      </c>
    </row>
    <row r="94" spans="1:15" x14ac:dyDescent="0.25">
      <c r="A94" s="4">
        <f t="shared" si="11"/>
        <v>94</v>
      </c>
      <c r="B94" s="173" t="s">
        <v>563</v>
      </c>
      <c r="C94" s="173" t="s">
        <v>564</v>
      </c>
      <c r="D94" s="173" t="s">
        <v>563</v>
      </c>
      <c r="E94" s="173" t="s">
        <v>565</v>
      </c>
      <c r="F94" s="173" t="s">
        <v>563</v>
      </c>
      <c r="G94" s="173" t="s">
        <v>566</v>
      </c>
      <c r="H94" s="4" t="s">
        <v>563</v>
      </c>
      <c r="I94" s="4" t="str">
        <f t="shared" si="6"/>
        <v>Nej</v>
      </c>
      <c r="J94" s="4" t="s">
        <v>563</v>
      </c>
      <c r="K94" s="4" t="str">
        <f t="shared" si="7"/>
        <v>Nej</v>
      </c>
      <c r="L94" s="173" t="s">
        <v>563</v>
      </c>
      <c r="M94" s="4" t="str">
        <f t="shared" si="8"/>
        <v>Nej</v>
      </c>
      <c r="N94" s="4" t="s">
        <v>563</v>
      </c>
      <c r="O94" s="4" t="str">
        <f t="shared" si="9"/>
        <v>Nej</v>
      </c>
    </row>
    <row r="95" spans="1:15" ht="50" x14ac:dyDescent="0.25">
      <c r="A95" s="4">
        <f t="shared" si="11"/>
        <v>95</v>
      </c>
      <c r="B95" s="173" t="s">
        <v>567</v>
      </c>
      <c r="C95" s="173" t="s">
        <v>568</v>
      </c>
      <c r="D95" s="173" t="s">
        <v>569</v>
      </c>
      <c r="E95" s="173" t="s">
        <v>570</v>
      </c>
      <c r="F95" s="173" t="s">
        <v>571</v>
      </c>
      <c r="G95" s="173" t="s">
        <v>572</v>
      </c>
      <c r="H95" s="4" t="s">
        <v>567</v>
      </c>
      <c r="I95" s="4" t="str">
        <f t="shared" si="6"/>
        <v>Nej</v>
      </c>
      <c r="J95" s="4" t="s">
        <v>567</v>
      </c>
      <c r="K95" s="4" t="str">
        <f t="shared" si="7"/>
        <v>Nej</v>
      </c>
      <c r="L95" s="173" t="s">
        <v>567</v>
      </c>
      <c r="M95" s="4" t="str">
        <f t="shared" si="8"/>
        <v>Nej</v>
      </c>
      <c r="N95" s="4" t="s">
        <v>567</v>
      </c>
      <c r="O95" s="4" t="str">
        <f t="shared" si="9"/>
        <v>Nej</v>
      </c>
    </row>
    <row r="96" spans="1:15" ht="50" x14ac:dyDescent="0.25">
      <c r="A96" s="4">
        <f t="shared" si="11"/>
        <v>96</v>
      </c>
      <c r="B96" s="173" t="s">
        <v>573</v>
      </c>
      <c r="C96" s="173" t="s">
        <v>574</v>
      </c>
      <c r="D96" s="173" t="s">
        <v>575</v>
      </c>
      <c r="E96" s="173" t="s">
        <v>576</v>
      </c>
      <c r="F96" s="173" t="s">
        <v>577</v>
      </c>
      <c r="G96" s="173" t="s">
        <v>578</v>
      </c>
      <c r="H96" s="4" t="s">
        <v>573</v>
      </c>
      <c r="I96" s="4" t="str">
        <f t="shared" si="6"/>
        <v>Nej</v>
      </c>
      <c r="J96" s="4" t="s">
        <v>573</v>
      </c>
      <c r="K96" s="4" t="str">
        <f t="shared" si="7"/>
        <v>Nej</v>
      </c>
      <c r="L96" s="173" t="s">
        <v>573</v>
      </c>
      <c r="M96" s="4" t="str">
        <f t="shared" si="8"/>
        <v>Nej</v>
      </c>
      <c r="N96" s="4" t="s">
        <v>573</v>
      </c>
      <c r="O96" s="4" t="str">
        <f t="shared" si="9"/>
        <v>Nej</v>
      </c>
    </row>
    <row r="97" spans="1:15" ht="25" x14ac:dyDescent="0.25">
      <c r="A97" s="4">
        <f t="shared" si="11"/>
        <v>97</v>
      </c>
      <c r="B97" s="173" t="s">
        <v>227</v>
      </c>
      <c r="C97" s="173" t="s">
        <v>579</v>
      </c>
      <c r="D97" s="173" t="s">
        <v>229</v>
      </c>
      <c r="E97" s="173" t="s">
        <v>230</v>
      </c>
      <c r="F97" s="173" t="s">
        <v>231</v>
      </c>
      <c r="G97" s="173" t="s">
        <v>232</v>
      </c>
      <c r="H97" s="4" t="s">
        <v>227</v>
      </c>
      <c r="I97" s="4" t="str">
        <f t="shared" si="6"/>
        <v>Nej</v>
      </c>
      <c r="J97" s="4" t="s">
        <v>227</v>
      </c>
      <c r="K97" s="4" t="str">
        <f t="shared" si="7"/>
        <v>Nej</v>
      </c>
      <c r="L97" s="173" t="s">
        <v>227</v>
      </c>
      <c r="M97" s="4" t="str">
        <f t="shared" si="8"/>
        <v>Nej</v>
      </c>
      <c r="N97" s="4" t="s">
        <v>227</v>
      </c>
      <c r="O97" s="4" t="str">
        <f t="shared" si="9"/>
        <v>Nej</v>
      </c>
    </row>
    <row r="98" spans="1:15" ht="50" x14ac:dyDescent="0.25">
      <c r="A98" s="4">
        <f t="shared" si="11"/>
        <v>98</v>
      </c>
      <c r="B98" s="173" t="s">
        <v>580</v>
      </c>
      <c r="C98" s="173" t="s">
        <v>581</v>
      </c>
      <c r="D98" s="173" t="s">
        <v>582</v>
      </c>
      <c r="E98" s="173" t="s">
        <v>583</v>
      </c>
      <c r="F98" s="173" t="s">
        <v>584</v>
      </c>
      <c r="G98" s="173" t="s">
        <v>585</v>
      </c>
      <c r="H98" s="4" t="s">
        <v>580</v>
      </c>
      <c r="I98" s="4" t="str">
        <f t="shared" ref="I98:I161" si="12">+IF(B98=H98,"Nej","JA!")</f>
        <v>Nej</v>
      </c>
      <c r="J98" s="4" t="s">
        <v>580</v>
      </c>
      <c r="K98" s="4" t="str">
        <f t="shared" si="7"/>
        <v>Nej</v>
      </c>
      <c r="L98" s="173" t="s">
        <v>580</v>
      </c>
      <c r="M98" s="4" t="str">
        <f t="shared" si="8"/>
        <v>Nej</v>
      </c>
      <c r="N98" s="4" t="s">
        <v>580</v>
      </c>
      <c r="O98" s="4" t="str">
        <f t="shared" si="9"/>
        <v>Nej</v>
      </c>
    </row>
    <row r="99" spans="1:15" ht="25" x14ac:dyDescent="0.25">
      <c r="A99" s="4">
        <f t="shared" si="11"/>
        <v>99</v>
      </c>
      <c r="B99" s="173" t="s">
        <v>586</v>
      </c>
      <c r="C99" s="173" t="s">
        <v>587</v>
      </c>
      <c r="D99" s="173" t="s">
        <v>586</v>
      </c>
      <c r="E99" s="173" t="s">
        <v>588</v>
      </c>
      <c r="F99" s="173" t="s">
        <v>586</v>
      </c>
      <c r="G99" s="173" t="s">
        <v>589</v>
      </c>
      <c r="H99" s="4" t="s">
        <v>586</v>
      </c>
      <c r="I99" s="4" t="str">
        <f t="shared" si="12"/>
        <v>Nej</v>
      </c>
      <c r="J99" s="4" t="s">
        <v>586</v>
      </c>
      <c r="K99" s="4" t="str">
        <f t="shared" si="7"/>
        <v>Nej</v>
      </c>
      <c r="L99" s="173" t="s">
        <v>586</v>
      </c>
      <c r="M99" s="4" t="str">
        <f t="shared" si="8"/>
        <v>Nej</v>
      </c>
      <c r="N99" s="4" t="s">
        <v>586</v>
      </c>
      <c r="O99" s="4" t="str">
        <f t="shared" si="9"/>
        <v>Nej</v>
      </c>
    </row>
    <row r="100" spans="1:15" x14ac:dyDescent="0.25">
      <c r="A100" s="4">
        <f t="shared" si="11"/>
        <v>100</v>
      </c>
      <c r="B100" s="173" t="s">
        <v>184</v>
      </c>
      <c r="C100" s="173" t="s">
        <v>184</v>
      </c>
      <c r="D100" s="173" t="s">
        <v>185</v>
      </c>
      <c r="E100" s="173" t="s">
        <v>186</v>
      </c>
      <c r="F100" s="173" t="s">
        <v>187</v>
      </c>
      <c r="G100" s="173" t="s">
        <v>188</v>
      </c>
      <c r="H100" s="4" t="s">
        <v>189</v>
      </c>
      <c r="I100" s="4" t="str">
        <f t="shared" si="12"/>
        <v>Nej</v>
      </c>
      <c r="J100" s="4" t="s">
        <v>184</v>
      </c>
      <c r="K100" s="4" t="str">
        <f t="shared" si="7"/>
        <v>Nej</v>
      </c>
      <c r="L100" s="173" t="s">
        <v>184</v>
      </c>
      <c r="M100" s="4" t="str">
        <f t="shared" si="8"/>
        <v>Nej</v>
      </c>
      <c r="N100" s="4" t="s">
        <v>184</v>
      </c>
      <c r="O100" s="4" t="str">
        <f t="shared" si="9"/>
        <v>Nej</v>
      </c>
    </row>
    <row r="101" spans="1:15" ht="37.5" x14ac:dyDescent="0.25">
      <c r="A101" s="4">
        <f t="shared" si="11"/>
        <v>101</v>
      </c>
      <c r="B101" s="173" t="s">
        <v>590</v>
      </c>
      <c r="C101" s="173" t="s">
        <v>591</v>
      </c>
      <c r="D101" s="173" t="s">
        <v>592</v>
      </c>
      <c r="E101" s="173" t="s">
        <v>593</v>
      </c>
      <c r="F101" s="173" t="s">
        <v>594</v>
      </c>
      <c r="G101" s="173" t="s">
        <v>595</v>
      </c>
      <c r="H101" s="4" t="s">
        <v>590</v>
      </c>
      <c r="I101" s="4" t="str">
        <f t="shared" si="12"/>
        <v>Nej</v>
      </c>
      <c r="J101" s="4" t="s">
        <v>590</v>
      </c>
      <c r="K101" s="4" t="str">
        <f t="shared" si="7"/>
        <v>Nej</v>
      </c>
      <c r="L101" s="173" t="s">
        <v>590</v>
      </c>
      <c r="M101" s="4" t="str">
        <f t="shared" si="8"/>
        <v>Nej</v>
      </c>
      <c r="N101" s="4" t="s">
        <v>590</v>
      </c>
      <c r="O101" s="4" t="str">
        <f t="shared" si="9"/>
        <v>Nej</v>
      </c>
    </row>
    <row r="102" spans="1:15" ht="75" x14ac:dyDescent="0.25">
      <c r="A102" s="4">
        <f t="shared" si="11"/>
        <v>102</v>
      </c>
      <c r="B102" s="173" t="s">
        <v>596</v>
      </c>
      <c r="C102" s="173" t="s">
        <v>597</v>
      </c>
      <c r="D102" s="173" t="s">
        <v>598</v>
      </c>
      <c r="E102" s="173" t="s">
        <v>599</v>
      </c>
      <c r="F102" s="173" t="s">
        <v>600</v>
      </c>
      <c r="G102" s="173" t="s">
        <v>601</v>
      </c>
      <c r="H102" s="4" t="s">
        <v>596</v>
      </c>
      <c r="I102" s="4" t="str">
        <f t="shared" si="12"/>
        <v>Nej</v>
      </c>
      <c r="J102" s="4" t="s">
        <v>596</v>
      </c>
      <c r="K102" s="4" t="str">
        <f t="shared" si="7"/>
        <v>Nej</v>
      </c>
      <c r="L102" s="173" t="s">
        <v>596</v>
      </c>
      <c r="M102" s="4" t="str">
        <f t="shared" si="8"/>
        <v>Nej</v>
      </c>
      <c r="N102" s="4" t="s">
        <v>596</v>
      </c>
      <c r="O102" s="4" t="str">
        <f t="shared" si="9"/>
        <v>Nej</v>
      </c>
    </row>
    <row r="103" spans="1:15" ht="137.5" x14ac:dyDescent="0.25">
      <c r="A103" s="4">
        <f t="shared" si="11"/>
        <v>103</v>
      </c>
      <c r="B103" s="173" t="s">
        <v>602</v>
      </c>
      <c r="C103" s="173" t="s">
        <v>603</v>
      </c>
      <c r="D103" s="173" t="s">
        <v>604</v>
      </c>
      <c r="E103" s="173" t="s">
        <v>605</v>
      </c>
      <c r="F103" s="173" t="s">
        <v>606</v>
      </c>
      <c r="G103" s="173" t="s">
        <v>607</v>
      </c>
      <c r="I103" s="4" t="str">
        <f t="shared" si="12"/>
        <v>JA!</v>
      </c>
      <c r="J103" s="4" t="s">
        <v>602</v>
      </c>
      <c r="K103" s="4" t="str">
        <f t="shared" si="7"/>
        <v>Nej</v>
      </c>
      <c r="L103" s="173" t="s">
        <v>602</v>
      </c>
      <c r="M103" s="4" t="str">
        <f t="shared" si="8"/>
        <v>Nej</v>
      </c>
      <c r="N103" s="4" t="s">
        <v>602</v>
      </c>
      <c r="O103" s="4" t="str">
        <f t="shared" si="9"/>
        <v>Nej</v>
      </c>
    </row>
    <row r="104" spans="1:15" ht="62.5" x14ac:dyDescent="0.25">
      <c r="A104" s="4">
        <f t="shared" si="11"/>
        <v>104</v>
      </c>
      <c r="B104" s="173" t="s">
        <v>608</v>
      </c>
      <c r="C104" s="173" t="s">
        <v>609</v>
      </c>
      <c r="D104" s="173" t="s">
        <v>610</v>
      </c>
      <c r="E104" s="173" t="s">
        <v>611</v>
      </c>
      <c r="F104" s="173" t="s">
        <v>612</v>
      </c>
      <c r="G104" s="173" t="s">
        <v>613</v>
      </c>
      <c r="I104" s="4" t="str">
        <f t="shared" si="12"/>
        <v>JA!</v>
      </c>
      <c r="J104" s="4" t="s">
        <v>608</v>
      </c>
      <c r="K104" s="4" t="str">
        <f t="shared" si="7"/>
        <v>Nej</v>
      </c>
      <c r="L104" s="173" t="s">
        <v>608</v>
      </c>
      <c r="M104" s="4" t="str">
        <f t="shared" si="8"/>
        <v>Nej</v>
      </c>
      <c r="N104" s="4" t="s">
        <v>608</v>
      </c>
      <c r="O104" s="4" t="str">
        <f t="shared" si="9"/>
        <v>Nej</v>
      </c>
    </row>
    <row r="105" spans="1:15" ht="25" x14ac:dyDescent="0.25">
      <c r="A105" s="4">
        <f t="shared" si="11"/>
        <v>105</v>
      </c>
      <c r="B105" s="173" t="s">
        <v>614</v>
      </c>
      <c r="C105" s="173" t="s">
        <v>615</v>
      </c>
      <c r="D105" s="173" t="s">
        <v>616</v>
      </c>
      <c r="E105" s="173" t="s">
        <v>617</v>
      </c>
      <c r="F105" s="173" t="s">
        <v>618</v>
      </c>
      <c r="G105" s="173" t="s">
        <v>619</v>
      </c>
      <c r="I105" s="4" t="str">
        <f t="shared" si="12"/>
        <v>JA!</v>
      </c>
      <c r="J105" s="4" t="s">
        <v>614</v>
      </c>
      <c r="K105" s="4" t="str">
        <f t="shared" si="7"/>
        <v>Nej</v>
      </c>
      <c r="L105" s="173" t="s">
        <v>614</v>
      </c>
      <c r="M105" s="4" t="str">
        <f t="shared" si="8"/>
        <v>Nej</v>
      </c>
      <c r="N105" s="4" t="s">
        <v>614</v>
      </c>
      <c r="O105" s="4" t="str">
        <f t="shared" si="9"/>
        <v>Nej</v>
      </c>
    </row>
    <row r="106" spans="1:15" ht="25" x14ac:dyDescent="0.25">
      <c r="A106" s="4">
        <f t="shared" si="11"/>
        <v>106</v>
      </c>
      <c r="B106" s="173" t="s">
        <v>620</v>
      </c>
      <c r="C106" s="173" t="s">
        <v>621</v>
      </c>
      <c r="D106" s="173" t="s">
        <v>622</v>
      </c>
      <c r="E106" s="173" t="s">
        <v>623</v>
      </c>
      <c r="F106" s="173" t="s">
        <v>620</v>
      </c>
      <c r="G106" s="173" t="s">
        <v>624</v>
      </c>
      <c r="I106" s="4" t="str">
        <f t="shared" si="12"/>
        <v>JA!</v>
      </c>
      <c r="J106" s="4" t="s">
        <v>620</v>
      </c>
      <c r="K106" s="4" t="str">
        <f t="shared" si="7"/>
        <v>Nej</v>
      </c>
      <c r="L106" s="173" t="s">
        <v>620</v>
      </c>
      <c r="M106" s="4" t="str">
        <f t="shared" si="8"/>
        <v>Nej</v>
      </c>
      <c r="N106" s="4" t="s">
        <v>620</v>
      </c>
      <c r="O106" s="4" t="str">
        <f t="shared" si="9"/>
        <v>Nej</v>
      </c>
    </row>
    <row r="107" spans="1:15" ht="25" x14ac:dyDescent="0.25">
      <c r="A107" s="4">
        <f t="shared" si="11"/>
        <v>107</v>
      </c>
      <c r="B107" s="173" t="s">
        <v>625</v>
      </c>
      <c r="C107" s="173" t="s">
        <v>626</v>
      </c>
      <c r="D107" s="173" t="s">
        <v>627</v>
      </c>
      <c r="E107" s="173" t="s">
        <v>628</v>
      </c>
      <c r="F107" s="173" t="s">
        <v>629</v>
      </c>
      <c r="G107" s="173" t="s">
        <v>630</v>
      </c>
      <c r="I107" s="4" t="str">
        <f t="shared" si="12"/>
        <v>JA!</v>
      </c>
      <c r="J107" s="4" t="s">
        <v>631</v>
      </c>
      <c r="K107" s="4" t="str">
        <f t="shared" si="7"/>
        <v>JA!</v>
      </c>
      <c r="L107" s="173" t="s">
        <v>631</v>
      </c>
      <c r="M107" s="4" t="str">
        <f t="shared" si="8"/>
        <v>JA!</v>
      </c>
      <c r="N107" s="4" t="s">
        <v>631</v>
      </c>
      <c r="O107" s="4" t="str">
        <f t="shared" si="9"/>
        <v>JA!</v>
      </c>
    </row>
    <row r="108" spans="1:15" ht="50" x14ac:dyDescent="0.25">
      <c r="A108" s="4">
        <f t="shared" si="11"/>
        <v>108</v>
      </c>
      <c r="B108" s="174" t="s">
        <v>632</v>
      </c>
      <c r="C108" s="174" t="s">
        <v>633</v>
      </c>
      <c r="D108" s="174" t="s">
        <v>634</v>
      </c>
      <c r="E108" s="173" t="s">
        <v>635</v>
      </c>
      <c r="F108" s="173" t="s">
        <v>636</v>
      </c>
      <c r="G108" s="174" t="s">
        <v>637</v>
      </c>
      <c r="I108" s="4" t="str">
        <f t="shared" si="12"/>
        <v>JA!</v>
      </c>
      <c r="J108" s="6" t="s">
        <v>638</v>
      </c>
      <c r="K108" s="4" t="str">
        <f t="shared" si="7"/>
        <v>JA!</v>
      </c>
      <c r="L108" s="174" t="s">
        <v>639</v>
      </c>
      <c r="M108" s="4" t="str">
        <f t="shared" si="8"/>
        <v>JA!</v>
      </c>
      <c r="N108" s="4" t="s">
        <v>639</v>
      </c>
      <c r="O108" s="4" t="str">
        <f t="shared" si="9"/>
        <v>JA!</v>
      </c>
    </row>
    <row r="109" spans="1:15" ht="37.5" x14ac:dyDescent="0.25">
      <c r="A109" s="4">
        <f t="shared" si="11"/>
        <v>109</v>
      </c>
      <c r="B109" s="173" t="s">
        <v>640</v>
      </c>
      <c r="C109" s="173" t="s">
        <v>641</v>
      </c>
      <c r="D109" s="173" t="s">
        <v>642</v>
      </c>
      <c r="E109" s="173" t="s">
        <v>643</v>
      </c>
      <c r="F109" s="173" t="s">
        <v>644</v>
      </c>
      <c r="G109" s="173" t="s">
        <v>645</v>
      </c>
      <c r="I109" s="4" t="str">
        <f t="shared" si="12"/>
        <v>JA!</v>
      </c>
      <c r="J109" s="4" t="s">
        <v>640</v>
      </c>
      <c r="K109" s="4" t="str">
        <f t="shared" si="7"/>
        <v>Nej</v>
      </c>
      <c r="L109" s="173" t="s">
        <v>640</v>
      </c>
      <c r="M109" s="4" t="str">
        <f t="shared" si="8"/>
        <v>Nej</v>
      </c>
      <c r="N109" s="4" t="s">
        <v>640</v>
      </c>
      <c r="O109" s="4" t="str">
        <f t="shared" si="9"/>
        <v>Nej</v>
      </c>
    </row>
    <row r="110" spans="1:15" ht="62.5" x14ac:dyDescent="0.25">
      <c r="A110" s="4">
        <f t="shared" si="11"/>
        <v>110</v>
      </c>
      <c r="B110" s="173" t="s">
        <v>646</v>
      </c>
      <c r="C110" s="173" t="s">
        <v>647</v>
      </c>
      <c r="D110" s="173" t="s">
        <v>648</v>
      </c>
      <c r="E110" s="173" t="s">
        <v>649</v>
      </c>
      <c r="F110" s="173" t="s">
        <v>650</v>
      </c>
      <c r="G110" s="173" t="s">
        <v>651</v>
      </c>
      <c r="I110" s="4" t="str">
        <f t="shared" si="12"/>
        <v>JA!</v>
      </c>
      <c r="J110" s="4" t="s">
        <v>646</v>
      </c>
      <c r="K110" s="4" t="str">
        <f t="shared" si="7"/>
        <v>Nej</v>
      </c>
      <c r="L110" s="173" t="s">
        <v>646</v>
      </c>
      <c r="M110" s="4" t="str">
        <f t="shared" si="8"/>
        <v>Nej</v>
      </c>
      <c r="N110" s="4" t="s">
        <v>646</v>
      </c>
      <c r="O110" s="4" t="str">
        <f t="shared" si="9"/>
        <v>Nej</v>
      </c>
    </row>
    <row r="111" spans="1:15" ht="50" x14ac:dyDescent="0.25">
      <c r="A111" s="4">
        <f t="shared" si="11"/>
        <v>111</v>
      </c>
      <c r="B111" s="174" t="s">
        <v>652</v>
      </c>
      <c r="C111" s="174" t="s">
        <v>653</v>
      </c>
      <c r="D111" s="173" t="s">
        <v>654</v>
      </c>
      <c r="E111" s="173" t="s">
        <v>655</v>
      </c>
      <c r="F111" s="173" t="s">
        <v>656</v>
      </c>
      <c r="G111" s="173" t="s">
        <v>657</v>
      </c>
      <c r="I111" s="4" t="str">
        <f t="shared" si="12"/>
        <v>JA!</v>
      </c>
      <c r="J111" s="6" t="s">
        <v>652</v>
      </c>
      <c r="K111" s="4" t="str">
        <f t="shared" si="7"/>
        <v>Nej</v>
      </c>
      <c r="L111" s="174" t="s">
        <v>652</v>
      </c>
      <c r="M111" s="4" t="str">
        <f t="shared" si="8"/>
        <v>Nej</v>
      </c>
      <c r="N111" s="4" t="s">
        <v>652</v>
      </c>
      <c r="O111" s="4" t="str">
        <f t="shared" si="9"/>
        <v>Nej</v>
      </c>
    </row>
    <row r="112" spans="1:15" ht="87.5" x14ac:dyDescent="0.25">
      <c r="A112" s="4">
        <f t="shared" si="11"/>
        <v>112</v>
      </c>
      <c r="B112" s="173" t="s">
        <v>658</v>
      </c>
      <c r="C112" s="173" t="s">
        <v>659</v>
      </c>
      <c r="D112" s="173" t="s">
        <v>660</v>
      </c>
      <c r="E112" s="173" t="s">
        <v>661</v>
      </c>
      <c r="F112" s="173" t="s">
        <v>662</v>
      </c>
      <c r="G112" s="173" t="s">
        <v>663</v>
      </c>
      <c r="I112" s="4" t="str">
        <f t="shared" si="12"/>
        <v>JA!</v>
      </c>
      <c r="J112" s="4" t="s">
        <v>658</v>
      </c>
      <c r="K112" s="4" t="str">
        <f t="shared" si="7"/>
        <v>Nej</v>
      </c>
      <c r="L112" s="173" t="s">
        <v>658</v>
      </c>
      <c r="M112" s="4" t="str">
        <f t="shared" si="8"/>
        <v>Nej</v>
      </c>
      <c r="N112" s="4" t="s">
        <v>658</v>
      </c>
      <c r="O112" s="4" t="str">
        <f t="shared" si="9"/>
        <v>Nej</v>
      </c>
    </row>
    <row r="113" spans="1:15" x14ac:dyDescent="0.25">
      <c r="A113" s="4">
        <f t="shared" si="11"/>
        <v>113</v>
      </c>
      <c r="B113" s="173" t="s">
        <v>664</v>
      </c>
      <c r="C113" s="173" t="s">
        <v>665</v>
      </c>
      <c r="D113" s="173" t="s">
        <v>664</v>
      </c>
      <c r="E113" s="173" t="s">
        <v>666</v>
      </c>
      <c r="F113" s="173" t="s">
        <v>667</v>
      </c>
      <c r="G113" s="173" t="s">
        <v>668</v>
      </c>
      <c r="I113" s="4" t="str">
        <f t="shared" si="12"/>
        <v>JA!</v>
      </c>
      <c r="J113" s="4" t="s">
        <v>664</v>
      </c>
      <c r="K113" s="4" t="str">
        <f t="shared" si="7"/>
        <v>Nej</v>
      </c>
      <c r="L113" s="173" t="s">
        <v>664</v>
      </c>
      <c r="M113" s="4" t="str">
        <f t="shared" si="8"/>
        <v>Nej</v>
      </c>
      <c r="N113" s="4" t="s">
        <v>664</v>
      </c>
      <c r="O113" s="4" t="str">
        <f t="shared" si="9"/>
        <v>Nej</v>
      </c>
    </row>
    <row r="114" spans="1:15" x14ac:dyDescent="0.25">
      <c r="A114" s="4">
        <f t="shared" si="11"/>
        <v>114</v>
      </c>
      <c r="B114" s="173" t="s">
        <v>669</v>
      </c>
      <c r="C114" s="173" t="s">
        <v>670</v>
      </c>
      <c r="D114" s="173" t="s">
        <v>669</v>
      </c>
      <c r="E114" s="173" t="s">
        <v>671</v>
      </c>
      <c r="F114" s="173" t="s">
        <v>669</v>
      </c>
      <c r="G114" s="173" t="s">
        <v>672</v>
      </c>
      <c r="I114" s="4" t="str">
        <f t="shared" si="12"/>
        <v>JA!</v>
      </c>
      <c r="J114" s="4" t="s">
        <v>669</v>
      </c>
      <c r="K114" s="4" t="str">
        <f t="shared" si="7"/>
        <v>Nej</v>
      </c>
      <c r="L114" s="173" t="s">
        <v>669</v>
      </c>
      <c r="M114" s="4" t="str">
        <f t="shared" si="8"/>
        <v>Nej</v>
      </c>
      <c r="N114" s="4" t="s">
        <v>669</v>
      </c>
      <c r="O114" s="4" t="str">
        <f t="shared" si="9"/>
        <v>Nej</v>
      </c>
    </row>
    <row r="115" spans="1:15" x14ac:dyDescent="0.25">
      <c r="A115" s="4">
        <f t="shared" si="11"/>
        <v>115</v>
      </c>
      <c r="B115" s="173" t="s">
        <v>673</v>
      </c>
      <c r="C115" s="173" t="s">
        <v>674</v>
      </c>
      <c r="D115" s="173" t="s">
        <v>673</v>
      </c>
      <c r="E115" s="173" t="s">
        <v>675</v>
      </c>
      <c r="F115" s="173" t="s">
        <v>676</v>
      </c>
      <c r="G115" s="173" t="s">
        <v>677</v>
      </c>
      <c r="I115" s="4" t="str">
        <f t="shared" si="12"/>
        <v>JA!</v>
      </c>
      <c r="J115" s="4" t="s">
        <v>673</v>
      </c>
      <c r="K115" s="4" t="str">
        <f t="shared" si="7"/>
        <v>Nej</v>
      </c>
      <c r="L115" s="173" t="s">
        <v>673</v>
      </c>
      <c r="M115" s="4" t="str">
        <f t="shared" si="8"/>
        <v>Nej</v>
      </c>
      <c r="N115" s="4" t="s">
        <v>673</v>
      </c>
      <c r="O115" s="4" t="str">
        <f t="shared" si="9"/>
        <v>Nej</v>
      </c>
    </row>
    <row r="116" spans="1:15" x14ac:dyDescent="0.25">
      <c r="A116" s="4">
        <f t="shared" si="11"/>
        <v>116</v>
      </c>
      <c r="B116" s="173" t="s">
        <v>678</v>
      </c>
      <c r="C116" s="173" t="s">
        <v>679</v>
      </c>
      <c r="D116" s="173" t="s">
        <v>680</v>
      </c>
      <c r="E116" s="173" t="s">
        <v>681</v>
      </c>
      <c r="F116" s="173" t="s">
        <v>678</v>
      </c>
      <c r="G116" s="173" t="s">
        <v>682</v>
      </c>
      <c r="I116" s="4" t="str">
        <f t="shared" si="12"/>
        <v>JA!</v>
      </c>
      <c r="J116" s="4" t="s">
        <v>678</v>
      </c>
      <c r="K116" s="4" t="str">
        <f t="shared" si="7"/>
        <v>Nej</v>
      </c>
      <c r="L116" s="173" t="s">
        <v>678</v>
      </c>
      <c r="M116" s="4" t="str">
        <f t="shared" si="8"/>
        <v>Nej</v>
      </c>
      <c r="N116" s="4" t="s">
        <v>678</v>
      </c>
      <c r="O116" s="4" t="str">
        <f t="shared" si="9"/>
        <v>Nej</v>
      </c>
    </row>
    <row r="117" spans="1:15" x14ac:dyDescent="0.25">
      <c r="A117" s="4">
        <f t="shared" si="11"/>
        <v>117</v>
      </c>
      <c r="B117" s="173" t="s">
        <v>683</v>
      </c>
      <c r="C117" s="173" t="s">
        <v>684</v>
      </c>
      <c r="D117" s="173" t="s">
        <v>684</v>
      </c>
      <c r="E117" s="173" t="s">
        <v>685</v>
      </c>
      <c r="F117" s="173" t="s">
        <v>684</v>
      </c>
      <c r="G117" s="173" t="s">
        <v>686</v>
      </c>
      <c r="I117" s="4" t="str">
        <f t="shared" si="12"/>
        <v>JA!</v>
      </c>
      <c r="J117" s="4" t="s">
        <v>683</v>
      </c>
      <c r="K117" s="4" t="str">
        <f t="shared" si="7"/>
        <v>Nej</v>
      </c>
      <c r="L117" s="173" t="s">
        <v>683</v>
      </c>
      <c r="M117" s="4" t="str">
        <f t="shared" si="8"/>
        <v>Nej</v>
      </c>
      <c r="N117" s="4" t="s">
        <v>683</v>
      </c>
      <c r="O117" s="4" t="str">
        <f t="shared" si="9"/>
        <v>Nej</v>
      </c>
    </row>
    <row r="118" spans="1:15" x14ac:dyDescent="0.25">
      <c r="A118" s="4">
        <f t="shared" si="11"/>
        <v>118</v>
      </c>
      <c r="B118" s="173" t="s">
        <v>687</v>
      </c>
      <c r="C118" s="173" t="s">
        <v>688</v>
      </c>
      <c r="D118" s="173" t="s">
        <v>689</v>
      </c>
      <c r="E118" s="173" t="s">
        <v>690</v>
      </c>
      <c r="F118" s="173" t="s">
        <v>687</v>
      </c>
      <c r="G118" s="173" t="s">
        <v>691</v>
      </c>
      <c r="I118" s="4" t="str">
        <f t="shared" si="12"/>
        <v>JA!</v>
      </c>
      <c r="J118" s="4" t="s">
        <v>687</v>
      </c>
      <c r="K118" s="4" t="str">
        <f t="shared" si="7"/>
        <v>Nej</v>
      </c>
      <c r="L118" s="173" t="s">
        <v>687</v>
      </c>
      <c r="M118" s="4" t="str">
        <f t="shared" si="8"/>
        <v>Nej</v>
      </c>
      <c r="N118" s="4" t="s">
        <v>687</v>
      </c>
      <c r="O118" s="4" t="str">
        <f t="shared" si="9"/>
        <v>Nej</v>
      </c>
    </row>
    <row r="119" spans="1:15" x14ac:dyDescent="0.25">
      <c r="A119" s="4">
        <f t="shared" si="11"/>
        <v>119</v>
      </c>
      <c r="B119" s="173" t="s">
        <v>692</v>
      </c>
      <c r="C119" s="173" t="s">
        <v>693</v>
      </c>
      <c r="D119" s="173" t="s">
        <v>694</v>
      </c>
      <c r="E119" s="173" t="s">
        <v>695</v>
      </c>
      <c r="F119" s="173" t="s">
        <v>692</v>
      </c>
      <c r="G119" s="173" t="s">
        <v>696</v>
      </c>
      <c r="I119" s="4" t="str">
        <f t="shared" si="12"/>
        <v>JA!</v>
      </c>
      <c r="J119" s="4" t="s">
        <v>692</v>
      </c>
      <c r="K119" s="4" t="str">
        <f t="shared" si="7"/>
        <v>Nej</v>
      </c>
      <c r="L119" s="173" t="s">
        <v>692</v>
      </c>
      <c r="M119" s="4" t="str">
        <f t="shared" si="8"/>
        <v>Nej</v>
      </c>
      <c r="N119" s="4" t="s">
        <v>692</v>
      </c>
      <c r="O119" s="4" t="str">
        <f t="shared" si="9"/>
        <v>Nej</v>
      </c>
    </row>
    <row r="120" spans="1:15" x14ac:dyDescent="0.25">
      <c r="A120" s="4">
        <f t="shared" si="11"/>
        <v>120</v>
      </c>
      <c r="B120" s="173" t="s">
        <v>697</v>
      </c>
      <c r="C120" s="173" t="s">
        <v>698</v>
      </c>
      <c r="D120" s="173" t="s">
        <v>699</v>
      </c>
      <c r="E120" s="173" t="s">
        <v>700</v>
      </c>
      <c r="F120" s="173" t="s">
        <v>701</v>
      </c>
      <c r="G120" s="173" t="s">
        <v>702</v>
      </c>
      <c r="I120" s="4" t="str">
        <f t="shared" si="12"/>
        <v>JA!</v>
      </c>
      <c r="J120" s="4" t="s">
        <v>697</v>
      </c>
      <c r="K120" s="4" t="str">
        <f t="shared" si="7"/>
        <v>Nej</v>
      </c>
      <c r="L120" s="173" t="s">
        <v>697</v>
      </c>
      <c r="M120" s="4" t="str">
        <f t="shared" si="8"/>
        <v>Nej</v>
      </c>
      <c r="N120" s="4" t="s">
        <v>697</v>
      </c>
      <c r="O120" s="4" t="str">
        <f t="shared" si="9"/>
        <v>Nej</v>
      </c>
    </row>
    <row r="121" spans="1:15" x14ac:dyDescent="0.25">
      <c r="A121" s="4">
        <f t="shared" si="11"/>
        <v>121</v>
      </c>
      <c r="B121" s="173" t="s">
        <v>703</v>
      </c>
      <c r="C121" s="173" t="s">
        <v>704</v>
      </c>
      <c r="D121" s="173" t="s">
        <v>705</v>
      </c>
      <c r="E121" s="173" t="s">
        <v>706</v>
      </c>
      <c r="F121" s="173" t="s">
        <v>707</v>
      </c>
      <c r="G121" s="173" t="s">
        <v>708</v>
      </c>
      <c r="I121" s="4" t="str">
        <f t="shared" si="12"/>
        <v>JA!</v>
      </c>
      <c r="J121" s="4" t="s">
        <v>703</v>
      </c>
      <c r="K121" s="4" t="str">
        <f t="shared" si="7"/>
        <v>Nej</v>
      </c>
      <c r="L121" s="173" t="s">
        <v>703</v>
      </c>
      <c r="M121" s="4" t="str">
        <f t="shared" si="8"/>
        <v>Nej</v>
      </c>
      <c r="N121" s="4" t="s">
        <v>703</v>
      </c>
      <c r="O121" s="4" t="str">
        <f t="shared" si="9"/>
        <v>Nej</v>
      </c>
    </row>
    <row r="122" spans="1:15" x14ac:dyDescent="0.25">
      <c r="A122" s="4">
        <f t="shared" si="11"/>
        <v>122</v>
      </c>
      <c r="B122" s="173" t="s">
        <v>709</v>
      </c>
      <c r="C122" s="173" t="s">
        <v>709</v>
      </c>
      <c r="D122" s="173" t="s">
        <v>710</v>
      </c>
      <c r="E122" s="173" t="s">
        <v>711</v>
      </c>
      <c r="F122" s="173" t="s">
        <v>712</v>
      </c>
      <c r="G122" s="173" t="s">
        <v>713</v>
      </c>
      <c r="I122" s="4" t="str">
        <f t="shared" si="12"/>
        <v>JA!</v>
      </c>
      <c r="J122" s="4" t="s">
        <v>709</v>
      </c>
      <c r="K122" s="4" t="str">
        <f t="shared" si="7"/>
        <v>Nej</v>
      </c>
      <c r="L122" s="173" t="s">
        <v>709</v>
      </c>
      <c r="M122" s="4" t="str">
        <f t="shared" si="8"/>
        <v>Nej</v>
      </c>
      <c r="N122" s="4" t="s">
        <v>709</v>
      </c>
      <c r="O122" s="4" t="str">
        <f t="shared" si="9"/>
        <v>Nej</v>
      </c>
    </row>
    <row r="123" spans="1:15" ht="25" x14ac:dyDescent="0.25">
      <c r="A123" s="4">
        <f t="shared" si="11"/>
        <v>123</v>
      </c>
      <c r="B123" s="173" t="s">
        <v>714</v>
      </c>
      <c r="C123" s="173" t="s">
        <v>715</v>
      </c>
      <c r="D123" s="173" t="s">
        <v>716</v>
      </c>
      <c r="E123" s="173" t="s">
        <v>717</v>
      </c>
      <c r="F123" s="173" t="s">
        <v>718</v>
      </c>
      <c r="G123" s="173" t="s">
        <v>719</v>
      </c>
      <c r="I123" s="4" t="str">
        <f t="shared" si="12"/>
        <v>JA!</v>
      </c>
      <c r="J123" s="4" t="s">
        <v>714</v>
      </c>
      <c r="K123" s="4" t="str">
        <f t="shared" si="7"/>
        <v>Nej</v>
      </c>
      <c r="L123" s="173" t="s">
        <v>714</v>
      </c>
      <c r="M123" s="4" t="str">
        <f t="shared" si="8"/>
        <v>Nej</v>
      </c>
      <c r="N123" s="4" t="s">
        <v>714</v>
      </c>
      <c r="O123" s="4" t="str">
        <f t="shared" si="9"/>
        <v>Nej</v>
      </c>
    </row>
    <row r="124" spans="1:15" x14ac:dyDescent="0.25">
      <c r="A124" s="4">
        <f t="shared" si="11"/>
        <v>124</v>
      </c>
      <c r="B124" s="173" t="s">
        <v>720</v>
      </c>
      <c r="C124" s="173" t="s">
        <v>721</v>
      </c>
      <c r="D124" s="173" t="s">
        <v>722</v>
      </c>
      <c r="E124" s="173" t="s">
        <v>723</v>
      </c>
      <c r="F124" s="173" t="s">
        <v>724</v>
      </c>
      <c r="G124" s="173" t="s">
        <v>725</v>
      </c>
      <c r="I124" s="4" t="str">
        <f t="shared" si="12"/>
        <v>JA!</v>
      </c>
      <c r="J124" s="4" t="s">
        <v>720</v>
      </c>
      <c r="K124" s="4" t="str">
        <f t="shared" si="7"/>
        <v>Nej</v>
      </c>
      <c r="L124" s="173" t="s">
        <v>720</v>
      </c>
      <c r="M124" s="4" t="str">
        <f t="shared" si="8"/>
        <v>Nej</v>
      </c>
      <c r="N124" s="4" t="s">
        <v>720</v>
      </c>
      <c r="O124" s="4" t="str">
        <f t="shared" si="9"/>
        <v>Nej</v>
      </c>
    </row>
    <row r="125" spans="1:15" x14ac:dyDescent="0.25">
      <c r="A125" s="4">
        <f t="shared" si="11"/>
        <v>125</v>
      </c>
      <c r="B125" s="173" t="s">
        <v>726</v>
      </c>
      <c r="C125" s="173" t="s">
        <v>726</v>
      </c>
      <c r="D125" s="173" t="s">
        <v>726</v>
      </c>
      <c r="E125" s="173" t="s">
        <v>727</v>
      </c>
      <c r="F125" s="173" t="s">
        <v>726</v>
      </c>
      <c r="G125" s="173" t="s">
        <v>726</v>
      </c>
      <c r="I125" s="4" t="str">
        <f t="shared" si="12"/>
        <v>JA!</v>
      </c>
      <c r="J125" s="4" t="s">
        <v>726</v>
      </c>
      <c r="K125" s="4" t="str">
        <f t="shared" si="7"/>
        <v>Nej</v>
      </c>
      <c r="L125" s="173" t="s">
        <v>726</v>
      </c>
      <c r="M125" s="4" t="str">
        <f t="shared" si="8"/>
        <v>Nej</v>
      </c>
      <c r="N125" s="4" t="s">
        <v>726</v>
      </c>
      <c r="O125" s="4" t="str">
        <f t="shared" si="9"/>
        <v>Nej</v>
      </c>
    </row>
    <row r="126" spans="1:15" x14ac:dyDescent="0.25">
      <c r="A126" s="4">
        <f t="shared" si="11"/>
        <v>126</v>
      </c>
      <c r="B126" s="173" t="s">
        <v>728</v>
      </c>
      <c r="C126" s="173" t="s">
        <v>728</v>
      </c>
      <c r="D126" s="173" t="s">
        <v>729</v>
      </c>
      <c r="E126" s="173" t="s">
        <v>730</v>
      </c>
      <c r="F126" s="173" t="s">
        <v>729</v>
      </c>
      <c r="G126" s="173" t="s">
        <v>731</v>
      </c>
      <c r="I126" s="4" t="str">
        <f t="shared" si="12"/>
        <v>JA!</v>
      </c>
      <c r="J126" s="4" t="s">
        <v>728</v>
      </c>
      <c r="K126" s="4" t="str">
        <f t="shared" si="7"/>
        <v>Nej</v>
      </c>
      <c r="L126" s="173" t="s">
        <v>728</v>
      </c>
      <c r="M126" s="4" t="str">
        <f t="shared" si="8"/>
        <v>Nej</v>
      </c>
      <c r="N126" s="4" t="s">
        <v>728</v>
      </c>
      <c r="O126" s="4" t="str">
        <f t="shared" si="9"/>
        <v>Nej</v>
      </c>
    </row>
    <row r="127" spans="1:15" x14ac:dyDescent="0.25">
      <c r="A127" s="4">
        <f t="shared" si="11"/>
        <v>127</v>
      </c>
      <c r="B127" s="173" t="s">
        <v>732</v>
      </c>
      <c r="C127" s="173" t="s">
        <v>733</v>
      </c>
      <c r="D127" s="173" t="s">
        <v>732</v>
      </c>
      <c r="E127" s="173" t="s">
        <v>734</v>
      </c>
      <c r="F127" s="173" t="s">
        <v>735</v>
      </c>
      <c r="G127" s="173" t="s">
        <v>736</v>
      </c>
      <c r="I127" s="4" t="str">
        <f t="shared" si="12"/>
        <v>JA!</v>
      </c>
      <c r="J127" s="4" t="s">
        <v>732</v>
      </c>
      <c r="K127" s="4" t="str">
        <f t="shared" si="7"/>
        <v>Nej</v>
      </c>
      <c r="L127" s="173" t="s">
        <v>732</v>
      </c>
      <c r="M127" s="4" t="str">
        <f t="shared" si="8"/>
        <v>Nej</v>
      </c>
      <c r="N127" s="4" t="s">
        <v>732</v>
      </c>
      <c r="O127" s="4" t="str">
        <f t="shared" si="9"/>
        <v>Nej</v>
      </c>
    </row>
    <row r="128" spans="1:15" x14ac:dyDescent="0.25">
      <c r="A128" s="4">
        <f t="shared" si="11"/>
        <v>128</v>
      </c>
      <c r="B128" s="173" t="s">
        <v>737</v>
      </c>
      <c r="C128" s="173" t="s">
        <v>738</v>
      </c>
      <c r="D128" s="173" t="s">
        <v>739</v>
      </c>
      <c r="E128" s="173" t="s">
        <v>740</v>
      </c>
      <c r="F128" s="173" t="s">
        <v>737</v>
      </c>
      <c r="G128" s="173" t="s">
        <v>741</v>
      </c>
      <c r="I128" s="4" t="str">
        <f t="shared" si="12"/>
        <v>JA!</v>
      </c>
      <c r="J128" s="4" t="s">
        <v>737</v>
      </c>
      <c r="K128" s="4" t="str">
        <f t="shared" si="7"/>
        <v>Nej</v>
      </c>
      <c r="L128" s="173" t="s">
        <v>737</v>
      </c>
      <c r="M128" s="4" t="str">
        <f t="shared" si="8"/>
        <v>Nej</v>
      </c>
      <c r="N128" s="4" t="s">
        <v>737</v>
      </c>
      <c r="O128" s="4" t="str">
        <f t="shared" si="9"/>
        <v>Nej</v>
      </c>
    </row>
    <row r="129" spans="1:15" x14ac:dyDescent="0.25">
      <c r="A129" s="4">
        <f t="shared" si="11"/>
        <v>129</v>
      </c>
      <c r="B129" s="173" t="s">
        <v>697</v>
      </c>
      <c r="C129" s="173" t="s">
        <v>698</v>
      </c>
      <c r="D129" s="173" t="s">
        <v>699</v>
      </c>
      <c r="E129" s="173" t="s">
        <v>700</v>
      </c>
      <c r="F129" s="173" t="s">
        <v>701</v>
      </c>
      <c r="G129" s="173" t="s">
        <v>702</v>
      </c>
      <c r="I129" s="4" t="str">
        <f t="shared" si="12"/>
        <v>JA!</v>
      </c>
      <c r="J129" s="4" t="s">
        <v>697</v>
      </c>
      <c r="K129" s="4" t="str">
        <f t="shared" si="7"/>
        <v>Nej</v>
      </c>
      <c r="L129" s="173" t="s">
        <v>697</v>
      </c>
      <c r="M129" s="4" t="str">
        <f t="shared" si="8"/>
        <v>Nej</v>
      </c>
      <c r="N129" s="4" t="s">
        <v>697</v>
      </c>
      <c r="O129" s="4" t="str">
        <f t="shared" si="9"/>
        <v>Nej</v>
      </c>
    </row>
    <row r="130" spans="1:15" x14ac:dyDescent="0.25">
      <c r="A130" s="4">
        <f t="shared" si="11"/>
        <v>130</v>
      </c>
      <c r="B130" s="173" t="s">
        <v>742</v>
      </c>
      <c r="C130" s="173" t="s">
        <v>742</v>
      </c>
      <c r="D130" s="173" t="s">
        <v>742</v>
      </c>
      <c r="E130" s="173" t="s">
        <v>742</v>
      </c>
      <c r="F130" s="173" t="s">
        <v>742</v>
      </c>
      <c r="G130" s="173" t="s">
        <v>742</v>
      </c>
      <c r="I130" s="4" t="str">
        <f t="shared" si="12"/>
        <v>JA!</v>
      </c>
      <c r="J130" s="4" t="s">
        <v>742</v>
      </c>
      <c r="K130" s="4" t="str">
        <f t="shared" si="7"/>
        <v>Nej</v>
      </c>
      <c r="L130" s="173" t="s">
        <v>742</v>
      </c>
      <c r="M130" s="4" t="str">
        <f t="shared" si="8"/>
        <v>Nej</v>
      </c>
      <c r="N130" s="4" t="s">
        <v>742</v>
      </c>
      <c r="O130" s="4" t="str">
        <f t="shared" si="9"/>
        <v>Nej</v>
      </c>
    </row>
    <row r="131" spans="1:15" x14ac:dyDescent="0.25">
      <c r="A131" s="4">
        <f t="shared" si="11"/>
        <v>131</v>
      </c>
      <c r="B131" s="173" t="s">
        <v>743</v>
      </c>
      <c r="C131" s="173" t="s">
        <v>744</v>
      </c>
      <c r="D131" s="173" t="s">
        <v>743</v>
      </c>
      <c r="E131" s="173" t="s">
        <v>745</v>
      </c>
      <c r="F131" s="173" t="s">
        <v>743</v>
      </c>
      <c r="G131" s="173" t="s">
        <v>746</v>
      </c>
      <c r="I131" s="4" t="str">
        <f t="shared" si="12"/>
        <v>JA!</v>
      </c>
      <c r="J131" s="4" t="s">
        <v>743</v>
      </c>
      <c r="K131" s="4" t="str">
        <f t="shared" ref="K131:K194" si="13">+IF(B131=J131,"Nej","JA!")</f>
        <v>Nej</v>
      </c>
      <c r="L131" s="173" t="s">
        <v>743</v>
      </c>
      <c r="M131" s="4" t="str">
        <f t="shared" ref="M131:M194" si="14">+IF(B131=L131,"Nej","JA!")</f>
        <v>Nej</v>
      </c>
      <c r="N131" s="4" t="s">
        <v>743</v>
      </c>
      <c r="O131" s="4" t="str">
        <f t="shared" ref="O131:O194" si="15">+IF(B131=N131,"Nej","JA!")</f>
        <v>Nej</v>
      </c>
    </row>
    <row r="132" spans="1:15" x14ac:dyDescent="0.25">
      <c r="A132" s="4">
        <f t="shared" si="11"/>
        <v>132</v>
      </c>
      <c r="B132" s="173" t="s">
        <v>747</v>
      </c>
      <c r="C132" s="173" t="s">
        <v>748</v>
      </c>
      <c r="D132" s="173" t="s">
        <v>749</v>
      </c>
      <c r="E132" s="173" t="s">
        <v>750</v>
      </c>
      <c r="F132" s="173" t="s">
        <v>747</v>
      </c>
      <c r="G132" s="173" t="s">
        <v>751</v>
      </c>
      <c r="I132" s="4" t="str">
        <f t="shared" si="12"/>
        <v>JA!</v>
      </c>
      <c r="J132" s="4" t="s">
        <v>747</v>
      </c>
      <c r="K132" s="4" t="str">
        <f t="shared" si="13"/>
        <v>Nej</v>
      </c>
      <c r="L132" s="173" t="s">
        <v>747</v>
      </c>
      <c r="M132" s="4" t="str">
        <f t="shared" si="14"/>
        <v>Nej</v>
      </c>
      <c r="N132" s="4" t="s">
        <v>747</v>
      </c>
      <c r="O132" s="4" t="str">
        <f t="shared" si="15"/>
        <v>Nej</v>
      </c>
    </row>
    <row r="133" spans="1:15" x14ac:dyDescent="0.25">
      <c r="A133" s="4">
        <f t="shared" si="11"/>
        <v>133</v>
      </c>
      <c r="B133" s="173" t="s">
        <v>752</v>
      </c>
      <c r="C133" s="173" t="s">
        <v>752</v>
      </c>
      <c r="D133" s="173" t="s">
        <v>752</v>
      </c>
      <c r="E133" s="173" t="s">
        <v>752</v>
      </c>
      <c r="F133" s="173" t="s">
        <v>752</v>
      </c>
      <c r="G133" s="173" t="s">
        <v>752</v>
      </c>
      <c r="I133" s="4" t="str">
        <f t="shared" si="12"/>
        <v>JA!</v>
      </c>
      <c r="J133" s="4" t="s">
        <v>752</v>
      </c>
      <c r="K133" s="4" t="str">
        <f t="shared" si="13"/>
        <v>Nej</v>
      </c>
      <c r="L133" s="173" t="s">
        <v>752</v>
      </c>
      <c r="M133" s="4" t="str">
        <f t="shared" si="14"/>
        <v>Nej</v>
      </c>
      <c r="N133" s="4" t="s">
        <v>752</v>
      </c>
      <c r="O133" s="4" t="str">
        <f t="shared" si="15"/>
        <v>Nej</v>
      </c>
    </row>
    <row r="134" spans="1:15" x14ac:dyDescent="0.25">
      <c r="A134" s="4">
        <f t="shared" si="11"/>
        <v>134</v>
      </c>
      <c r="B134" s="173" t="s">
        <v>753</v>
      </c>
      <c r="C134" s="173" t="s">
        <v>753</v>
      </c>
      <c r="D134" s="173" t="s">
        <v>753</v>
      </c>
      <c r="E134" s="173" t="s">
        <v>753</v>
      </c>
      <c r="F134" s="173" t="s">
        <v>753</v>
      </c>
      <c r="G134" s="173" t="s">
        <v>753</v>
      </c>
      <c r="I134" s="4" t="str">
        <f t="shared" si="12"/>
        <v>JA!</v>
      </c>
      <c r="J134" s="4" t="s">
        <v>753</v>
      </c>
      <c r="K134" s="4" t="str">
        <f t="shared" si="13"/>
        <v>Nej</v>
      </c>
      <c r="L134" s="173" t="s">
        <v>753</v>
      </c>
      <c r="M134" s="4" t="str">
        <f t="shared" si="14"/>
        <v>Nej</v>
      </c>
      <c r="N134" s="4" t="s">
        <v>753</v>
      </c>
      <c r="O134" s="4" t="str">
        <f t="shared" si="15"/>
        <v>Nej</v>
      </c>
    </row>
    <row r="135" spans="1:15" ht="62.5" x14ac:dyDescent="0.25">
      <c r="A135" s="4">
        <f t="shared" si="11"/>
        <v>135</v>
      </c>
      <c r="B135" s="173" t="s">
        <v>754</v>
      </c>
      <c r="C135" s="173" t="s">
        <v>755</v>
      </c>
      <c r="D135" s="173" t="s">
        <v>756</v>
      </c>
      <c r="E135" s="173" t="s">
        <v>757</v>
      </c>
      <c r="F135" s="173" t="s">
        <v>758</v>
      </c>
      <c r="G135" s="173" t="s">
        <v>759</v>
      </c>
      <c r="I135" s="4" t="str">
        <f t="shared" si="12"/>
        <v>JA!</v>
      </c>
      <c r="J135" s="4" t="s">
        <v>754</v>
      </c>
      <c r="K135" s="4" t="str">
        <f t="shared" si="13"/>
        <v>Nej</v>
      </c>
      <c r="L135" s="173" t="s">
        <v>754</v>
      </c>
      <c r="M135" s="4" t="str">
        <f t="shared" si="14"/>
        <v>Nej</v>
      </c>
      <c r="N135" s="4" t="s">
        <v>754</v>
      </c>
      <c r="O135" s="4" t="str">
        <f t="shared" si="15"/>
        <v>Nej</v>
      </c>
    </row>
    <row r="136" spans="1:15" ht="62.5" x14ac:dyDescent="0.25">
      <c r="A136" s="4">
        <f t="shared" si="11"/>
        <v>136</v>
      </c>
      <c r="B136" s="173" t="s">
        <v>760</v>
      </c>
      <c r="C136" s="173" t="s">
        <v>761</v>
      </c>
      <c r="D136" s="173" t="s">
        <v>762</v>
      </c>
      <c r="E136" s="173" t="s">
        <v>763</v>
      </c>
      <c r="F136" s="173" t="s">
        <v>764</v>
      </c>
      <c r="G136" s="173" t="s">
        <v>765</v>
      </c>
      <c r="I136" s="4" t="str">
        <f t="shared" si="12"/>
        <v>JA!</v>
      </c>
      <c r="J136" s="4" t="s">
        <v>760</v>
      </c>
      <c r="K136" s="4" t="str">
        <f t="shared" si="13"/>
        <v>Nej</v>
      </c>
      <c r="L136" s="173" t="s">
        <v>760</v>
      </c>
      <c r="M136" s="4" t="str">
        <f t="shared" si="14"/>
        <v>Nej</v>
      </c>
      <c r="N136" s="4" t="s">
        <v>760</v>
      </c>
      <c r="O136" s="4" t="str">
        <f t="shared" si="15"/>
        <v>Nej</v>
      </c>
    </row>
    <row r="137" spans="1:15" x14ac:dyDescent="0.25">
      <c r="A137" s="4">
        <f t="shared" si="11"/>
        <v>137</v>
      </c>
      <c r="B137" s="171">
        <v>1</v>
      </c>
      <c r="C137" s="171">
        <v>1</v>
      </c>
      <c r="D137" s="171">
        <v>1</v>
      </c>
      <c r="E137" s="171">
        <v>1</v>
      </c>
      <c r="F137" s="171" t="s">
        <v>766</v>
      </c>
      <c r="G137" s="171" t="s">
        <v>766</v>
      </c>
      <c r="I137" s="4" t="str">
        <f t="shared" si="12"/>
        <v>JA!</v>
      </c>
      <c r="J137" s="29">
        <v>1</v>
      </c>
      <c r="K137" s="4" t="str">
        <f t="shared" si="13"/>
        <v>Nej</v>
      </c>
      <c r="L137" s="171">
        <v>1</v>
      </c>
      <c r="M137" s="4" t="str">
        <f t="shared" si="14"/>
        <v>Nej</v>
      </c>
      <c r="N137" s="4">
        <v>1</v>
      </c>
      <c r="O137" s="4" t="str">
        <f t="shared" si="15"/>
        <v>Nej</v>
      </c>
    </row>
    <row r="138" spans="1:15" x14ac:dyDescent="0.25">
      <c r="A138" s="4">
        <f t="shared" si="11"/>
        <v>138</v>
      </c>
      <c r="B138" s="171">
        <v>2</v>
      </c>
      <c r="C138" s="171">
        <v>2</v>
      </c>
      <c r="D138" s="171">
        <v>2</v>
      </c>
      <c r="E138" s="171">
        <v>2</v>
      </c>
      <c r="F138" s="171" t="s">
        <v>767</v>
      </c>
      <c r="G138" s="171" t="s">
        <v>767</v>
      </c>
      <c r="I138" s="4" t="str">
        <f t="shared" si="12"/>
        <v>JA!</v>
      </c>
      <c r="J138" s="29">
        <v>2</v>
      </c>
      <c r="K138" s="4" t="str">
        <f t="shared" si="13"/>
        <v>Nej</v>
      </c>
      <c r="L138" s="171">
        <v>2</v>
      </c>
      <c r="M138" s="4" t="str">
        <f t="shared" si="14"/>
        <v>Nej</v>
      </c>
      <c r="N138" s="4">
        <v>2</v>
      </c>
      <c r="O138" s="4" t="str">
        <f t="shared" si="15"/>
        <v>Nej</v>
      </c>
    </row>
    <row r="139" spans="1:15" x14ac:dyDescent="0.25">
      <c r="A139" s="4">
        <f t="shared" si="11"/>
        <v>139</v>
      </c>
      <c r="B139" s="171">
        <v>3</v>
      </c>
      <c r="C139" s="171">
        <v>3</v>
      </c>
      <c r="D139" s="171">
        <v>3</v>
      </c>
      <c r="E139" s="171">
        <v>3</v>
      </c>
      <c r="F139" s="171" t="s">
        <v>768</v>
      </c>
      <c r="G139" s="171" t="s">
        <v>768</v>
      </c>
      <c r="I139" s="4" t="str">
        <f t="shared" si="12"/>
        <v>JA!</v>
      </c>
      <c r="J139" s="29">
        <v>3</v>
      </c>
      <c r="K139" s="4" t="str">
        <f t="shared" si="13"/>
        <v>Nej</v>
      </c>
      <c r="L139" s="171">
        <v>3</v>
      </c>
      <c r="M139" s="4" t="str">
        <f t="shared" si="14"/>
        <v>Nej</v>
      </c>
      <c r="N139" s="4">
        <v>3</v>
      </c>
      <c r="O139" s="4" t="str">
        <f t="shared" si="15"/>
        <v>Nej</v>
      </c>
    </row>
    <row r="140" spans="1:15" x14ac:dyDescent="0.25">
      <c r="A140" s="4">
        <f t="shared" si="11"/>
        <v>140</v>
      </c>
      <c r="B140" s="171">
        <v>4</v>
      </c>
      <c r="C140" s="171">
        <v>4</v>
      </c>
      <c r="D140" s="171">
        <v>4</v>
      </c>
      <c r="E140" s="171">
        <v>4</v>
      </c>
      <c r="F140" s="171" t="s">
        <v>769</v>
      </c>
      <c r="G140" s="171" t="s">
        <v>769</v>
      </c>
      <c r="I140" s="4" t="str">
        <f t="shared" si="12"/>
        <v>JA!</v>
      </c>
      <c r="J140" s="29">
        <v>4</v>
      </c>
      <c r="K140" s="4" t="str">
        <f t="shared" si="13"/>
        <v>Nej</v>
      </c>
      <c r="L140" s="171">
        <v>4</v>
      </c>
      <c r="M140" s="4" t="str">
        <f t="shared" si="14"/>
        <v>Nej</v>
      </c>
      <c r="N140" s="4">
        <v>4</v>
      </c>
      <c r="O140" s="4" t="str">
        <f t="shared" si="15"/>
        <v>Nej</v>
      </c>
    </row>
    <row r="141" spans="1:15" x14ac:dyDescent="0.25">
      <c r="A141" s="4">
        <f t="shared" si="11"/>
        <v>141</v>
      </c>
      <c r="B141" s="171" t="s">
        <v>770</v>
      </c>
      <c r="C141" s="171">
        <v>5</v>
      </c>
      <c r="D141" s="171" t="s">
        <v>771</v>
      </c>
      <c r="E141" s="171" t="s">
        <v>772</v>
      </c>
      <c r="F141" s="171" t="s">
        <v>771</v>
      </c>
      <c r="G141" s="171" t="s">
        <v>773</v>
      </c>
      <c r="I141" s="4" t="str">
        <f t="shared" si="12"/>
        <v>JA!</v>
      </c>
      <c r="J141" s="29" t="s">
        <v>770</v>
      </c>
      <c r="K141" s="4" t="str">
        <f t="shared" si="13"/>
        <v>Nej</v>
      </c>
      <c r="L141" s="171" t="s">
        <v>770</v>
      </c>
      <c r="M141" s="4" t="str">
        <f t="shared" si="14"/>
        <v>Nej</v>
      </c>
      <c r="N141" s="4" t="s">
        <v>770</v>
      </c>
      <c r="O141" s="4" t="str">
        <f t="shared" si="15"/>
        <v>Nej</v>
      </c>
    </row>
    <row r="142" spans="1:15" x14ac:dyDescent="0.25">
      <c r="A142" s="4">
        <f t="shared" si="11"/>
        <v>142</v>
      </c>
      <c r="B142" s="171" t="s">
        <v>774</v>
      </c>
      <c r="C142" s="171" t="s">
        <v>775</v>
      </c>
      <c r="D142" s="171" t="s">
        <v>774</v>
      </c>
      <c r="E142" s="171" t="s">
        <v>776</v>
      </c>
      <c r="F142" s="171" t="s">
        <v>774</v>
      </c>
      <c r="G142" s="171" t="s">
        <v>774</v>
      </c>
      <c r="I142" s="4" t="str">
        <f t="shared" si="12"/>
        <v>JA!</v>
      </c>
      <c r="J142" s="29" t="s">
        <v>774</v>
      </c>
      <c r="K142" s="4" t="str">
        <f t="shared" si="13"/>
        <v>Nej</v>
      </c>
      <c r="L142" s="171" t="s">
        <v>774</v>
      </c>
      <c r="M142" s="4" t="str">
        <f t="shared" si="14"/>
        <v>Nej</v>
      </c>
      <c r="N142" s="4" t="s">
        <v>774</v>
      </c>
      <c r="O142" s="4" t="str">
        <f t="shared" si="15"/>
        <v>Nej</v>
      </c>
    </row>
    <row r="143" spans="1:15" x14ac:dyDescent="0.25">
      <c r="A143" s="4">
        <f t="shared" si="11"/>
        <v>143</v>
      </c>
      <c r="B143" s="171" t="s">
        <v>777</v>
      </c>
      <c r="C143" s="171" t="s">
        <v>778</v>
      </c>
      <c r="D143" s="171" t="s">
        <v>777</v>
      </c>
      <c r="E143" s="171" t="s">
        <v>779</v>
      </c>
      <c r="F143" s="171" t="s">
        <v>777</v>
      </c>
      <c r="G143" s="171" t="s">
        <v>777</v>
      </c>
      <c r="I143" s="4" t="str">
        <f t="shared" si="12"/>
        <v>JA!</v>
      </c>
      <c r="J143" s="29" t="s">
        <v>777</v>
      </c>
      <c r="K143" s="4" t="str">
        <f t="shared" si="13"/>
        <v>Nej</v>
      </c>
      <c r="L143" s="171" t="s">
        <v>777</v>
      </c>
      <c r="M143" s="4" t="str">
        <f t="shared" si="14"/>
        <v>Nej</v>
      </c>
      <c r="N143" s="4" t="s">
        <v>777</v>
      </c>
      <c r="O143" s="4" t="str">
        <f t="shared" si="15"/>
        <v>Nej</v>
      </c>
    </row>
    <row r="144" spans="1:15" ht="25" x14ac:dyDescent="0.25">
      <c r="A144" s="4">
        <f t="shared" si="11"/>
        <v>144</v>
      </c>
      <c r="B144" s="171" t="s">
        <v>780</v>
      </c>
      <c r="C144" s="171" t="s">
        <v>781</v>
      </c>
      <c r="D144" s="171" t="s">
        <v>780</v>
      </c>
      <c r="E144" s="171" t="s">
        <v>782</v>
      </c>
      <c r="F144" s="171" t="s">
        <v>783</v>
      </c>
      <c r="G144" s="171" t="s">
        <v>784</v>
      </c>
      <c r="I144" s="4" t="str">
        <f t="shared" si="12"/>
        <v>JA!</v>
      </c>
      <c r="J144" s="29" t="s">
        <v>780</v>
      </c>
      <c r="K144" s="4" t="str">
        <f t="shared" si="13"/>
        <v>Nej</v>
      </c>
      <c r="L144" s="171" t="s">
        <v>780</v>
      </c>
      <c r="M144" s="4" t="str">
        <f t="shared" si="14"/>
        <v>Nej</v>
      </c>
      <c r="N144" s="4" t="s">
        <v>780</v>
      </c>
      <c r="O144" s="4" t="str">
        <f t="shared" si="15"/>
        <v>Nej</v>
      </c>
    </row>
    <row r="145" spans="1:15" ht="25" x14ac:dyDescent="0.25">
      <c r="A145" s="4">
        <f t="shared" si="11"/>
        <v>145</v>
      </c>
      <c r="B145" s="173" t="s">
        <v>785</v>
      </c>
      <c r="C145" s="173" t="s">
        <v>786</v>
      </c>
      <c r="D145" s="173" t="s">
        <v>787</v>
      </c>
      <c r="E145" s="173" t="s">
        <v>788</v>
      </c>
      <c r="F145" s="173" t="s">
        <v>789</v>
      </c>
      <c r="G145" s="173" t="s">
        <v>790</v>
      </c>
      <c r="I145" s="4" t="str">
        <f t="shared" si="12"/>
        <v>JA!</v>
      </c>
      <c r="J145" s="4" t="s">
        <v>785</v>
      </c>
      <c r="K145" s="4" t="str">
        <f t="shared" si="13"/>
        <v>Nej</v>
      </c>
      <c r="L145" s="173" t="s">
        <v>785</v>
      </c>
      <c r="M145" s="4" t="str">
        <f t="shared" si="14"/>
        <v>Nej</v>
      </c>
      <c r="N145" s="4" t="s">
        <v>785</v>
      </c>
      <c r="O145" s="4" t="str">
        <f t="shared" si="15"/>
        <v>Nej</v>
      </c>
    </row>
    <row r="146" spans="1:15" ht="25" x14ac:dyDescent="0.25">
      <c r="A146" s="4">
        <f t="shared" si="11"/>
        <v>146</v>
      </c>
      <c r="B146" s="173" t="s">
        <v>791</v>
      </c>
      <c r="C146" s="173" t="s">
        <v>792</v>
      </c>
      <c r="D146" s="173" t="s">
        <v>791</v>
      </c>
      <c r="E146" s="173" t="s">
        <v>793</v>
      </c>
      <c r="F146" s="173" t="s">
        <v>794</v>
      </c>
      <c r="G146" s="173" t="s">
        <v>795</v>
      </c>
      <c r="I146" s="4" t="str">
        <f t="shared" si="12"/>
        <v>JA!</v>
      </c>
      <c r="J146" s="4" t="s">
        <v>791</v>
      </c>
      <c r="K146" s="4" t="str">
        <f t="shared" si="13"/>
        <v>Nej</v>
      </c>
      <c r="L146" s="173" t="s">
        <v>791</v>
      </c>
      <c r="M146" s="4" t="str">
        <f t="shared" si="14"/>
        <v>Nej</v>
      </c>
      <c r="N146" s="4" t="s">
        <v>791</v>
      </c>
      <c r="O146" s="4" t="str">
        <f t="shared" si="15"/>
        <v>Nej</v>
      </c>
    </row>
    <row r="147" spans="1:15" ht="25" x14ac:dyDescent="0.25">
      <c r="A147" s="4">
        <f t="shared" si="11"/>
        <v>147</v>
      </c>
      <c r="B147" s="173" t="s">
        <v>796</v>
      </c>
      <c r="C147" s="173" t="s">
        <v>797</v>
      </c>
      <c r="D147" s="173" t="s">
        <v>798</v>
      </c>
      <c r="E147" s="173" t="s">
        <v>799</v>
      </c>
      <c r="F147" s="173" t="s">
        <v>800</v>
      </c>
      <c r="G147" s="173" t="s">
        <v>801</v>
      </c>
      <c r="I147" s="4" t="str">
        <f t="shared" si="12"/>
        <v>JA!</v>
      </c>
      <c r="J147" s="4" t="s">
        <v>796</v>
      </c>
      <c r="K147" s="4" t="str">
        <f t="shared" si="13"/>
        <v>Nej</v>
      </c>
      <c r="L147" s="173" t="s">
        <v>796</v>
      </c>
      <c r="M147" s="4" t="str">
        <f t="shared" si="14"/>
        <v>Nej</v>
      </c>
      <c r="N147" s="4" t="s">
        <v>796</v>
      </c>
      <c r="O147" s="4" t="str">
        <f t="shared" si="15"/>
        <v>Nej</v>
      </c>
    </row>
    <row r="148" spans="1:15" ht="62.5" x14ac:dyDescent="0.25">
      <c r="A148" s="4">
        <f t="shared" si="11"/>
        <v>148</v>
      </c>
      <c r="B148" s="173" t="s">
        <v>802</v>
      </c>
      <c r="C148" s="173" t="s">
        <v>803</v>
      </c>
      <c r="D148" s="173" t="s">
        <v>804</v>
      </c>
      <c r="E148" s="173" t="s">
        <v>805</v>
      </c>
      <c r="F148" s="173" t="s">
        <v>806</v>
      </c>
      <c r="G148" s="173" t="s">
        <v>807</v>
      </c>
      <c r="I148" s="4" t="str">
        <f t="shared" si="12"/>
        <v>JA!</v>
      </c>
      <c r="J148" s="4" t="s">
        <v>808</v>
      </c>
      <c r="K148" s="4" t="str">
        <f t="shared" si="13"/>
        <v>JA!</v>
      </c>
      <c r="L148" s="173" t="s">
        <v>808</v>
      </c>
      <c r="M148" s="4" t="str">
        <f t="shared" si="14"/>
        <v>JA!</v>
      </c>
      <c r="N148" s="4" t="s">
        <v>808</v>
      </c>
      <c r="O148" s="4" t="str">
        <f t="shared" si="15"/>
        <v>JA!</v>
      </c>
    </row>
    <row r="149" spans="1:15" ht="87.5" x14ac:dyDescent="0.25">
      <c r="A149" s="4">
        <f t="shared" si="11"/>
        <v>149</v>
      </c>
      <c r="B149" s="173" t="s">
        <v>809</v>
      </c>
      <c r="C149" s="173" t="s">
        <v>810</v>
      </c>
      <c r="D149" s="173" t="s">
        <v>811</v>
      </c>
      <c r="E149" s="173" t="s">
        <v>812</v>
      </c>
      <c r="F149" s="173" t="s">
        <v>813</v>
      </c>
      <c r="G149" s="173" t="s">
        <v>814</v>
      </c>
      <c r="I149" s="4" t="str">
        <f t="shared" si="12"/>
        <v>JA!</v>
      </c>
      <c r="J149" s="4" t="s">
        <v>809</v>
      </c>
      <c r="K149" s="4" t="str">
        <f t="shared" si="13"/>
        <v>Nej</v>
      </c>
      <c r="L149" s="173" t="s">
        <v>809</v>
      </c>
      <c r="M149" s="4" t="str">
        <f t="shared" si="14"/>
        <v>Nej</v>
      </c>
      <c r="N149" s="4" t="s">
        <v>809</v>
      </c>
      <c r="O149" s="4" t="str">
        <f t="shared" si="15"/>
        <v>Nej</v>
      </c>
    </row>
    <row r="150" spans="1:15" ht="25" x14ac:dyDescent="0.25">
      <c r="A150" s="4">
        <f t="shared" si="11"/>
        <v>150</v>
      </c>
      <c r="B150" s="173" t="s">
        <v>815</v>
      </c>
      <c r="C150" s="173" t="s">
        <v>816</v>
      </c>
      <c r="D150" s="173" t="s">
        <v>817</v>
      </c>
      <c r="E150" s="173" t="s">
        <v>818</v>
      </c>
      <c r="F150" s="173" t="s">
        <v>815</v>
      </c>
      <c r="G150" s="173" t="s">
        <v>819</v>
      </c>
      <c r="I150" s="4" t="str">
        <f t="shared" si="12"/>
        <v>JA!</v>
      </c>
      <c r="J150" s="4" t="s">
        <v>815</v>
      </c>
      <c r="K150" s="4" t="str">
        <f t="shared" si="13"/>
        <v>Nej</v>
      </c>
      <c r="L150" s="173" t="s">
        <v>815</v>
      </c>
      <c r="M150" s="4" t="str">
        <f t="shared" si="14"/>
        <v>Nej</v>
      </c>
      <c r="N150" s="4" t="s">
        <v>815</v>
      </c>
      <c r="O150" s="4" t="str">
        <f t="shared" si="15"/>
        <v>Nej</v>
      </c>
    </row>
    <row r="151" spans="1:15" ht="25" x14ac:dyDescent="0.25">
      <c r="A151" s="4">
        <f t="shared" si="11"/>
        <v>151</v>
      </c>
      <c r="B151" s="173" t="s">
        <v>820</v>
      </c>
      <c r="C151" s="173" t="s">
        <v>821</v>
      </c>
      <c r="D151" s="173" t="s">
        <v>822</v>
      </c>
      <c r="E151" s="173" t="s">
        <v>823</v>
      </c>
      <c r="F151" s="173" t="s">
        <v>824</v>
      </c>
      <c r="G151" s="173" t="s">
        <v>825</v>
      </c>
      <c r="I151" s="4" t="str">
        <f t="shared" si="12"/>
        <v>JA!</v>
      </c>
      <c r="J151" s="4" t="s">
        <v>820</v>
      </c>
      <c r="K151" s="4" t="str">
        <f t="shared" si="13"/>
        <v>Nej</v>
      </c>
      <c r="L151" s="173" t="s">
        <v>820</v>
      </c>
      <c r="M151" s="4" t="str">
        <f t="shared" si="14"/>
        <v>Nej</v>
      </c>
      <c r="N151" s="4" t="s">
        <v>820</v>
      </c>
      <c r="O151" s="4" t="str">
        <f t="shared" si="15"/>
        <v>Nej</v>
      </c>
    </row>
    <row r="152" spans="1:15" ht="37.5" x14ac:dyDescent="0.25">
      <c r="A152" s="4">
        <f t="shared" si="11"/>
        <v>152</v>
      </c>
      <c r="B152" s="173" t="s">
        <v>826</v>
      </c>
      <c r="C152" s="173" t="s">
        <v>827</v>
      </c>
      <c r="D152" s="173" t="s">
        <v>828</v>
      </c>
      <c r="E152" s="173" t="s">
        <v>826</v>
      </c>
      <c r="F152" s="173" t="s">
        <v>827</v>
      </c>
      <c r="G152" s="173" t="s">
        <v>827</v>
      </c>
      <c r="I152" s="4" t="str">
        <f t="shared" si="12"/>
        <v>JA!</v>
      </c>
      <c r="J152" s="4" t="s">
        <v>829</v>
      </c>
      <c r="K152" s="4" t="str">
        <f t="shared" si="13"/>
        <v>JA!</v>
      </c>
      <c r="L152" s="173" t="s">
        <v>829</v>
      </c>
      <c r="M152" s="4" t="str">
        <f t="shared" si="14"/>
        <v>JA!</v>
      </c>
      <c r="N152" s="4" t="s">
        <v>829</v>
      </c>
      <c r="O152" s="4" t="str">
        <f t="shared" si="15"/>
        <v>JA!</v>
      </c>
    </row>
    <row r="153" spans="1:15" ht="37.5" x14ac:dyDescent="0.25">
      <c r="A153" s="4">
        <f t="shared" si="11"/>
        <v>153</v>
      </c>
      <c r="B153" s="173" t="s">
        <v>830</v>
      </c>
      <c r="C153" s="173" t="s">
        <v>831</v>
      </c>
      <c r="D153" s="173" t="s">
        <v>832</v>
      </c>
      <c r="E153" s="173" t="s">
        <v>833</v>
      </c>
      <c r="F153" s="173" t="s">
        <v>832</v>
      </c>
      <c r="G153" s="173" t="s">
        <v>834</v>
      </c>
      <c r="I153" s="4" t="str">
        <f t="shared" si="12"/>
        <v>JA!</v>
      </c>
      <c r="J153" s="4" t="s">
        <v>830</v>
      </c>
      <c r="K153" s="4" t="str">
        <f t="shared" si="13"/>
        <v>Nej</v>
      </c>
      <c r="L153" s="173" t="s">
        <v>830</v>
      </c>
      <c r="M153" s="4" t="str">
        <f t="shared" si="14"/>
        <v>Nej</v>
      </c>
      <c r="N153" s="4" t="s">
        <v>830</v>
      </c>
      <c r="O153" s="4" t="str">
        <f t="shared" si="15"/>
        <v>Nej</v>
      </c>
    </row>
    <row r="154" spans="1:15" ht="87.5" x14ac:dyDescent="0.25">
      <c r="A154" s="4">
        <f t="shared" si="11"/>
        <v>154</v>
      </c>
      <c r="B154" s="173" t="s">
        <v>835</v>
      </c>
      <c r="C154" s="173" t="s">
        <v>836</v>
      </c>
      <c r="D154" s="173" t="s">
        <v>837</v>
      </c>
      <c r="E154" s="173" t="s">
        <v>838</v>
      </c>
      <c r="F154" s="173" t="s">
        <v>839</v>
      </c>
      <c r="G154" s="173" t="s">
        <v>840</v>
      </c>
      <c r="I154" s="4" t="str">
        <f t="shared" si="12"/>
        <v>JA!</v>
      </c>
      <c r="J154" s="4" t="s">
        <v>835</v>
      </c>
      <c r="K154" s="4" t="str">
        <f t="shared" si="13"/>
        <v>Nej</v>
      </c>
      <c r="L154" s="173" t="s">
        <v>835</v>
      </c>
      <c r="M154" s="4" t="str">
        <f t="shared" si="14"/>
        <v>Nej</v>
      </c>
      <c r="N154" s="4" t="s">
        <v>835</v>
      </c>
      <c r="O154" s="4" t="str">
        <f t="shared" si="15"/>
        <v>Nej</v>
      </c>
    </row>
    <row r="155" spans="1:15" ht="112.5" x14ac:dyDescent="0.25">
      <c r="A155" s="4">
        <f t="shared" si="11"/>
        <v>155</v>
      </c>
      <c r="B155" s="173" t="s">
        <v>841</v>
      </c>
      <c r="C155" s="173" t="s">
        <v>842</v>
      </c>
      <c r="D155" s="173" t="s">
        <v>843</v>
      </c>
      <c r="E155" s="173" t="s">
        <v>844</v>
      </c>
      <c r="F155" s="173" t="s">
        <v>845</v>
      </c>
      <c r="G155" s="173" t="s">
        <v>846</v>
      </c>
      <c r="I155" s="4" t="str">
        <f t="shared" si="12"/>
        <v>JA!</v>
      </c>
      <c r="J155" s="4" t="s">
        <v>841</v>
      </c>
      <c r="K155" s="4" t="str">
        <f t="shared" si="13"/>
        <v>Nej</v>
      </c>
      <c r="L155" s="173" t="s">
        <v>841</v>
      </c>
      <c r="M155" s="4" t="str">
        <f t="shared" si="14"/>
        <v>Nej</v>
      </c>
      <c r="N155" s="4" t="s">
        <v>841</v>
      </c>
      <c r="O155" s="4" t="str">
        <f t="shared" si="15"/>
        <v>Nej</v>
      </c>
    </row>
    <row r="156" spans="1:15" ht="62.5" x14ac:dyDescent="0.25">
      <c r="A156" s="4">
        <f t="shared" si="11"/>
        <v>156</v>
      </c>
      <c r="B156" s="173" t="s">
        <v>847</v>
      </c>
      <c r="C156" s="173" t="s">
        <v>848</v>
      </c>
      <c r="D156" s="173" t="s">
        <v>849</v>
      </c>
      <c r="E156" s="173" t="s">
        <v>850</v>
      </c>
      <c r="F156" s="173" t="s">
        <v>851</v>
      </c>
      <c r="G156" s="173" t="s">
        <v>852</v>
      </c>
      <c r="I156" s="4" t="str">
        <f t="shared" si="12"/>
        <v>JA!</v>
      </c>
      <c r="J156" s="4" t="s">
        <v>847</v>
      </c>
      <c r="K156" s="4" t="str">
        <f t="shared" si="13"/>
        <v>Nej</v>
      </c>
      <c r="L156" s="173" t="s">
        <v>847</v>
      </c>
      <c r="M156" s="4" t="str">
        <f t="shared" si="14"/>
        <v>Nej</v>
      </c>
      <c r="N156" s="4" t="s">
        <v>847</v>
      </c>
      <c r="O156" s="4" t="str">
        <f t="shared" si="15"/>
        <v>Nej</v>
      </c>
    </row>
    <row r="157" spans="1:15" ht="87.5" x14ac:dyDescent="0.25">
      <c r="A157" s="4">
        <f t="shared" si="11"/>
        <v>157</v>
      </c>
      <c r="B157" s="173" t="s">
        <v>853</v>
      </c>
      <c r="C157" s="173" t="s">
        <v>854</v>
      </c>
      <c r="D157" s="173" t="s">
        <v>855</v>
      </c>
      <c r="E157" s="173" t="s">
        <v>856</v>
      </c>
      <c r="F157" s="173" t="s">
        <v>857</v>
      </c>
      <c r="G157" s="173" t="s">
        <v>858</v>
      </c>
      <c r="I157" s="4" t="str">
        <f t="shared" si="12"/>
        <v>JA!</v>
      </c>
      <c r="J157" s="4" t="s">
        <v>853</v>
      </c>
      <c r="K157" s="4" t="str">
        <f t="shared" si="13"/>
        <v>Nej</v>
      </c>
      <c r="L157" s="173" t="s">
        <v>853</v>
      </c>
      <c r="M157" s="4" t="str">
        <f t="shared" si="14"/>
        <v>Nej</v>
      </c>
      <c r="N157" s="4" t="s">
        <v>853</v>
      </c>
      <c r="O157" s="4" t="str">
        <f t="shared" si="15"/>
        <v>Nej</v>
      </c>
    </row>
    <row r="158" spans="1:15" ht="25" x14ac:dyDescent="0.25">
      <c r="A158" s="4">
        <f t="shared" si="11"/>
        <v>158</v>
      </c>
      <c r="B158" s="173" t="s">
        <v>859</v>
      </c>
      <c r="C158" s="173" t="s">
        <v>860</v>
      </c>
      <c r="D158" s="173" t="s">
        <v>859</v>
      </c>
      <c r="E158" s="173" t="s">
        <v>861</v>
      </c>
      <c r="F158" s="173" t="s">
        <v>862</v>
      </c>
      <c r="G158" s="173" t="s">
        <v>863</v>
      </c>
      <c r="I158" s="4" t="str">
        <f t="shared" si="12"/>
        <v>JA!</v>
      </c>
      <c r="J158" s="4" t="s">
        <v>859</v>
      </c>
      <c r="K158" s="4" t="str">
        <f t="shared" si="13"/>
        <v>Nej</v>
      </c>
      <c r="L158" s="173" t="s">
        <v>859</v>
      </c>
      <c r="M158" s="4" t="str">
        <f t="shared" si="14"/>
        <v>Nej</v>
      </c>
      <c r="N158" s="4" t="s">
        <v>859</v>
      </c>
      <c r="O158" s="4" t="str">
        <f t="shared" si="15"/>
        <v>Nej</v>
      </c>
    </row>
    <row r="159" spans="1:15" ht="87.5" x14ac:dyDescent="0.25">
      <c r="A159" s="4">
        <f t="shared" si="11"/>
        <v>159</v>
      </c>
      <c r="B159" s="173" t="s">
        <v>864</v>
      </c>
      <c r="C159" s="173" t="s">
        <v>865</v>
      </c>
      <c r="D159" s="173" t="s">
        <v>866</v>
      </c>
      <c r="E159" s="173" t="s">
        <v>867</v>
      </c>
      <c r="F159" s="173" t="s">
        <v>868</v>
      </c>
      <c r="G159" s="173" t="s">
        <v>869</v>
      </c>
      <c r="I159" s="4" t="str">
        <f t="shared" si="12"/>
        <v>JA!</v>
      </c>
      <c r="J159" s="4" t="s">
        <v>864</v>
      </c>
      <c r="K159" s="4" t="str">
        <f t="shared" si="13"/>
        <v>Nej</v>
      </c>
      <c r="L159" s="173" t="s">
        <v>864</v>
      </c>
      <c r="M159" s="4" t="str">
        <f t="shared" si="14"/>
        <v>Nej</v>
      </c>
      <c r="N159" s="4" t="s">
        <v>864</v>
      </c>
      <c r="O159" s="4" t="str">
        <f t="shared" si="15"/>
        <v>Nej</v>
      </c>
    </row>
    <row r="160" spans="1:15" ht="125" x14ac:dyDescent="0.25">
      <c r="A160" s="4">
        <f t="shared" si="11"/>
        <v>160</v>
      </c>
      <c r="B160" s="173" t="s">
        <v>870</v>
      </c>
      <c r="C160" s="173" t="s">
        <v>871</v>
      </c>
      <c r="D160" s="173" t="s">
        <v>872</v>
      </c>
      <c r="E160" s="173" t="s">
        <v>873</v>
      </c>
      <c r="F160" s="173" t="s">
        <v>874</v>
      </c>
      <c r="G160" s="173" t="s">
        <v>875</v>
      </c>
      <c r="I160" s="4" t="str">
        <f t="shared" si="12"/>
        <v>JA!</v>
      </c>
      <c r="J160" s="4" t="s">
        <v>870</v>
      </c>
      <c r="K160" s="4" t="str">
        <f t="shared" si="13"/>
        <v>Nej</v>
      </c>
      <c r="L160" s="173" t="s">
        <v>870</v>
      </c>
      <c r="M160" s="4" t="str">
        <f t="shared" si="14"/>
        <v>Nej</v>
      </c>
      <c r="N160" s="4" t="s">
        <v>870</v>
      </c>
      <c r="O160" s="4" t="str">
        <f t="shared" si="15"/>
        <v>Nej</v>
      </c>
    </row>
    <row r="161" spans="1:15" ht="75" x14ac:dyDescent="0.25">
      <c r="A161" s="4">
        <f t="shared" si="11"/>
        <v>161</v>
      </c>
      <c r="B161" s="173" t="s">
        <v>876</v>
      </c>
      <c r="C161" s="173" t="s">
        <v>877</v>
      </c>
      <c r="D161" s="173" t="s">
        <v>878</v>
      </c>
      <c r="E161" s="173" t="s">
        <v>879</v>
      </c>
      <c r="F161" s="173" t="s">
        <v>880</v>
      </c>
      <c r="G161" s="173" t="s">
        <v>881</v>
      </c>
      <c r="I161" s="4" t="str">
        <f t="shared" si="12"/>
        <v>JA!</v>
      </c>
      <c r="J161" s="4" t="s">
        <v>876</v>
      </c>
      <c r="K161" s="4" t="str">
        <f t="shared" si="13"/>
        <v>Nej</v>
      </c>
      <c r="L161" s="173" t="s">
        <v>876</v>
      </c>
      <c r="M161" s="4" t="str">
        <f t="shared" si="14"/>
        <v>Nej</v>
      </c>
      <c r="N161" s="4" t="s">
        <v>876</v>
      </c>
      <c r="O161" s="4" t="str">
        <f t="shared" si="15"/>
        <v>Nej</v>
      </c>
    </row>
    <row r="162" spans="1:15" ht="62.5" x14ac:dyDescent="0.25">
      <c r="A162" s="4">
        <f t="shared" si="11"/>
        <v>162</v>
      </c>
      <c r="B162" s="178" t="s">
        <v>882</v>
      </c>
      <c r="C162" s="178" t="s">
        <v>883</v>
      </c>
      <c r="D162" s="178" t="s">
        <v>884</v>
      </c>
      <c r="E162" s="178" t="s">
        <v>885</v>
      </c>
      <c r="F162" s="178" t="s">
        <v>886</v>
      </c>
      <c r="G162" s="178" t="s">
        <v>887</v>
      </c>
      <c r="I162" s="4" t="str">
        <f t="shared" ref="I162:I225" si="16">+IF(B162=H162,"Nej","JA!")</f>
        <v>JA!</v>
      </c>
      <c r="J162" s="59" t="s">
        <v>882</v>
      </c>
      <c r="K162" s="4" t="str">
        <f t="shared" si="13"/>
        <v>Nej</v>
      </c>
      <c r="L162" s="178" t="s">
        <v>882</v>
      </c>
      <c r="M162" s="4" t="str">
        <f t="shared" si="14"/>
        <v>Nej</v>
      </c>
      <c r="N162" s="4" t="s">
        <v>882</v>
      </c>
      <c r="O162" s="4" t="str">
        <f t="shared" si="15"/>
        <v>Nej</v>
      </c>
    </row>
    <row r="163" spans="1:15" ht="75" x14ac:dyDescent="0.25">
      <c r="A163" s="57">
        <f t="shared" si="11"/>
        <v>163</v>
      </c>
      <c r="B163" s="179" t="s">
        <v>888</v>
      </c>
      <c r="C163" s="179" t="s">
        <v>889</v>
      </c>
      <c r="D163" s="179" t="s">
        <v>890</v>
      </c>
      <c r="E163" s="179" t="s">
        <v>891</v>
      </c>
      <c r="F163" s="179" t="s">
        <v>892</v>
      </c>
      <c r="G163" s="183" t="s">
        <v>893</v>
      </c>
      <c r="H163" s="58"/>
      <c r="I163" s="4" t="str">
        <f t="shared" si="16"/>
        <v>JA!</v>
      </c>
      <c r="J163" s="61" t="s">
        <v>888</v>
      </c>
      <c r="K163" s="4" t="str">
        <f t="shared" si="13"/>
        <v>Nej</v>
      </c>
      <c r="L163" s="179" t="s">
        <v>888</v>
      </c>
      <c r="M163" s="4" t="str">
        <f t="shared" si="14"/>
        <v>Nej</v>
      </c>
      <c r="N163" s="4" t="s">
        <v>888</v>
      </c>
      <c r="O163" s="4" t="str">
        <f t="shared" si="15"/>
        <v>Nej</v>
      </c>
    </row>
    <row r="164" spans="1:15" ht="25" x14ac:dyDescent="0.25">
      <c r="A164" s="57">
        <f t="shared" si="11"/>
        <v>164</v>
      </c>
      <c r="B164" s="179" t="s">
        <v>894</v>
      </c>
      <c r="C164" s="179" t="s">
        <v>895</v>
      </c>
      <c r="D164" s="179" t="s">
        <v>896</v>
      </c>
      <c r="E164" s="179" t="s">
        <v>897</v>
      </c>
      <c r="F164" s="179" t="s">
        <v>898</v>
      </c>
      <c r="G164" s="183" t="s">
        <v>899</v>
      </c>
      <c r="H164" s="58"/>
      <c r="I164" s="4" t="str">
        <f t="shared" si="16"/>
        <v>JA!</v>
      </c>
      <c r="J164" s="61" t="s">
        <v>894</v>
      </c>
      <c r="K164" s="4" t="str">
        <f t="shared" si="13"/>
        <v>Nej</v>
      </c>
      <c r="L164" s="179" t="s">
        <v>894</v>
      </c>
      <c r="M164" s="4" t="str">
        <f t="shared" si="14"/>
        <v>Nej</v>
      </c>
      <c r="N164" s="4" t="s">
        <v>894</v>
      </c>
      <c r="O164" s="4" t="str">
        <f t="shared" si="15"/>
        <v>Nej</v>
      </c>
    </row>
    <row r="165" spans="1:15" ht="62.5" x14ac:dyDescent="0.25">
      <c r="A165" s="57">
        <f t="shared" si="11"/>
        <v>165</v>
      </c>
      <c r="B165" s="179" t="s">
        <v>900</v>
      </c>
      <c r="C165" s="179" t="s">
        <v>901</v>
      </c>
      <c r="D165" s="179" t="s">
        <v>902</v>
      </c>
      <c r="E165" s="179" t="s">
        <v>903</v>
      </c>
      <c r="F165" s="179" t="s">
        <v>904</v>
      </c>
      <c r="G165" s="183" t="s">
        <v>905</v>
      </c>
      <c r="H165" s="58"/>
      <c r="I165" s="4" t="str">
        <f t="shared" si="16"/>
        <v>JA!</v>
      </c>
      <c r="J165" s="61" t="s">
        <v>900</v>
      </c>
      <c r="K165" s="4" t="str">
        <f t="shared" si="13"/>
        <v>Nej</v>
      </c>
      <c r="L165" s="179" t="s">
        <v>900</v>
      </c>
      <c r="M165" s="4" t="str">
        <f t="shared" si="14"/>
        <v>Nej</v>
      </c>
      <c r="N165" s="4" t="s">
        <v>900</v>
      </c>
      <c r="O165" s="4" t="str">
        <f t="shared" si="15"/>
        <v>Nej</v>
      </c>
    </row>
    <row r="166" spans="1:15" ht="87.5" x14ac:dyDescent="0.25">
      <c r="A166" s="57">
        <f t="shared" si="11"/>
        <v>166</v>
      </c>
      <c r="B166" s="179" t="s">
        <v>906</v>
      </c>
      <c r="C166" s="179" t="s">
        <v>907</v>
      </c>
      <c r="D166" s="179" t="s">
        <v>908</v>
      </c>
      <c r="E166" s="179" t="s">
        <v>909</v>
      </c>
      <c r="F166" s="179" t="s">
        <v>910</v>
      </c>
      <c r="G166" s="183" t="s">
        <v>911</v>
      </c>
      <c r="H166" s="58"/>
      <c r="I166" s="4" t="str">
        <f t="shared" si="16"/>
        <v>JA!</v>
      </c>
      <c r="J166" s="61" t="s">
        <v>906</v>
      </c>
      <c r="K166" s="4" t="str">
        <f t="shared" si="13"/>
        <v>Nej</v>
      </c>
      <c r="L166" s="179" t="s">
        <v>906</v>
      </c>
      <c r="M166" s="4" t="str">
        <f t="shared" si="14"/>
        <v>Nej</v>
      </c>
      <c r="N166" s="4" t="s">
        <v>906</v>
      </c>
      <c r="O166" s="4" t="str">
        <f t="shared" si="15"/>
        <v>Nej</v>
      </c>
    </row>
    <row r="167" spans="1:15" ht="37.5" x14ac:dyDescent="0.25">
      <c r="A167" s="57">
        <f t="shared" si="11"/>
        <v>167</v>
      </c>
      <c r="B167" s="179" t="s">
        <v>912</v>
      </c>
      <c r="C167" s="179" t="s">
        <v>913</v>
      </c>
      <c r="D167" s="179" t="s">
        <v>914</v>
      </c>
      <c r="E167" s="179" t="s">
        <v>915</v>
      </c>
      <c r="F167" s="179" t="s">
        <v>916</v>
      </c>
      <c r="G167" s="183" t="s">
        <v>917</v>
      </c>
      <c r="H167" s="58"/>
      <c r="I167" s="4" t="str">
        <f t="shared" si="16"/>
        <v>JA!</v>
      </c>
      <c r="J167" s="61" t="s">
        <v>912</v>
      </c>
      <c r="K167" s="4" t="str">
        <f t="shared" si="13"/>
        <v>Nej</v>
      </c>
      <c r="L167" s="179" t="s">
        <v>912</v>
      </c>
      <c r="M167" s="4" t="str">
        <f t="shared" si="14"/>
        <v>Nej</v>
      </c>
      <c r="N167" s="4" t="s">
        <v>912</v>
      </c>
      <c r="O167" s="4" t="str">
        <f t="shared" si="15"/>
        <v>Nej</v>
      </c>
    </row>
    <row r="168" spans="1:15" ht="37.5" x14ac:dyDescent="0.25">
      <c r="A168" s="57">
        <f t="shared" si="11"/>
        <v>168</v>
      </c>
      <c r="B168" s="179" t="s">
        <v>918</v>
      </c>
      <c r="C168" s="179" t="s">
        <v>919</v>
      </c>
      <c r="D168" s="179" t="s">
        <v>920</v>
      </c>
      <c r="E168" s="179" t="s">
        <v>921</v>
      </c>
      <c r="F168" s="179" t="s">
        <v>922</v>
      </c>
      <c r="G168" s="183" t="s">
        <v>923</v>
      </c>
      <c r="H168" s="58"/>
      <c r="I168" s="4" t="str">
        <f t="shared" si="16"/>
        <v>JA!</v>
      </c>
      <c r="J168" s="61" t="s">
        <v>918</v>
      </c>
      <c r="K168" s="4" t="str">
        <f t="shared" si="13"/>
        <v>Nej</v>
      </c>
      <c r="L168" s="179" t="s">
        <v>918</v>
      </c>
      <c r="M168" s="4" t="str">
        <f t="shared" si="14"/>
        <v>Nej</v>
      </c>
      <c r="N168" s="4" t="s">
        <v>918</v>
      </c>
      <c r="O168" s="4" t="str">
        <f t="shared" si="15"/>
        <v>Nej</v>
      </c>
    </row>
    <row r="169" spans="1:15" x14ac:dyDescent="0.25">
      <c r="A169" s="57">
        <f t="shared" si="11"/>
        <v>169</v>
      </c>
      <c r="B169" s="179" t="s">
        <v>924</v>
      </c>
      <c r="C169" s="179" t="s">
        <v>925</v>
      </c>
      <c r="D169" s="179" t="s">
        <v>926</v>
      </c>
      <c r="E169" s="179" t="s">
        <v>927</v>
      </c>
      <c r="F169" s="179" t="s">
        <v>928</v>
      </c>
      <c r="G169" s="183" t="s">
        <v>929</v>
      </c>
      <c r="H169" s="58"/>
      <c r="I169" s="4" t="str">
        <f t="shared" si="16"/>
        <v>JA!</v>
      </c>
      <c r="J169" s="61" t="s">
        <v>924</v>
      </c>
      <c r="K169" s="4" t="str">
        <f t="shared" si="13"/>
        <v>Nej</v>
      </c>
      <c r="L169" s="179" t="s">
        <v>924</v>
      </c>
      <c r="M169" s="4" t="str">
        <f t="shared" si="14"/>
        <v>Nej</v>
      </c>
      <c r="N169" s="4" t="s">
        <v>924</v>
      </c>
      <c r="O169" s="4" t="str">
        <f t="shared" si="15"/>
        <v>Nej</v>
      </c>
    </row>
    <row r="170" spans="1:15" ht="25" x14ac:dyDescent="0.25">
      <c r="A170" s="57">
        <f t="shared" si="11"/>
        <v>170</v>
      </c>
      <c r="B170" s="179" t="s">
        <v>930</v>
      </c>
      <c r="C170" s="179" t="s">
        <v>931</v>
      </c>
      <c r="D170" s="179" t="s">
        <v>932</v>
      </c>
      <c r="E170" s="179" t="s">
        <v>933</v>
      </c>
      <c r="F170" s="179" t="s">
        <v>934</v>
      </c>
      <c r="G170" s="183" t="s">
        <v>935</v>
      </c>
      <c r="H170" s="58"/>
      <c r="I170" s="4" t="str">
        <f t="shared" si="16"/>
        <v>JA!</v>
      </c>
      <c r="J170" s="61" t="s">
        <v>930</v>
      </c>
      <c r="K170" s="4" t="str">
        <f t="shared" si="13"/>
        <v>Nej</v>
      </c>
      <c r="L170" s="179" t="s">
        <v>930</v>
      </c>
      <c r="M170" s="4" t="str">
        <f t="shared" si="14"/>
        <v>Nej</v>
      </c>
      <c r="N170" s="4" t="s">
        <v>930</v>
      </c>
      <c r="O170" s="4" t="str">
        <f t="shared" si="15"/>
        <v>Nej</v>
      </c>
    </row>
    <row r="171" spans="1:15" ht="37.5" x14ac:dyDescent="0.25">
      <c r="A171" s="57">
        <f t="shared" si="11"/>
        <v>171</v>
      </c>
      <c r="B171" s="179" t="s">
        <v>936</v>
      </c>
      <c r="C171" s="179" t="s">
        <v>937</v>
      </c>
      <c r="D171" s="179" t="s">
        <v>938</v>
      </c>
      <c r="E171" s="179" t="s">
        <v>939</v>
      </c>
      <c r="F171" s="179" t="s">
        <v>940</v>
      </c>
      <c r="G171" s="183" t="s">
        <v>941</v>
      </c>
      <c r="H171" s="58"/>
      <c r="I171" s="4" t="str">
        <f t="shared" si="16"/>
        <v>JA!</v>
      </c>
      <c r="J171" s="61" t="s">
        <v>936</v>
      </c>
      <c r="K171" s="4" t="str">
        <f t="shared" si="13"/>
        <v>Nej</v>
      </c>
      <c r="L171" s="179" t="s">
        <v>936</v>
      </c>
      <c r="M171" s="4" t="str">
        <f t="shared" si="14"/>
        <v>Nej</v>
      </c>
      <c r="N171" s="4" t="s">
        <v>936</v>
      </c>
      <c r="O171" s="4" t="str">
        <f t="shared" si="15"/>
        <v>Nej</v>
      </c>
    </row>
    <row r="172" spans="1:15" ht="37.5" x14ac:dyDescent="0.25">
      <c r="A172" s="57">
        <f t="shared" si="11"/>
        <v>172</v>
      </c>
      <c r="B172" s="179" t="s">
        <v>942</v>
      </c>
      <c r="C172" s="179" t="s">
        <v>943</v>
      </c>
      <c r="D172" s="179" t="s">
        <v>944</v>
      </c>
      <c r="E172" s="179" t="s">
        <v>945</v>
      </c>
      <c r="F172" s="179" t="s">
        <v>946</v>
      </c>
      <c r="G172" s="183" t="s">
        <v>947</v>
      </c>
      <c r="H172" s="58"/>
      <c r="I172" s="4" t="str">
        <f t="shared" si="16"/>
        <v>JA!</v>
      </c>
      <c r="J172" s="61" t="s">
        <v>948</v>
      </c>
      <c r="K172" s="4" t="str">
        <f t="shared" si="13"/>
        <v>JA!</v>
      </c>
      <c r="L172" s="179" t="s">
        <v>942</v>
      </c>
      <c r="M172" s="4" t="str">
        <f t="shared" si="14"/>
        <v>Nej</v>
      </c>
      <c r="N172" s="4" t="s">
        <v>942</v>
      </c>
      <c r="O172" s="4" t="str">
        <f t="shared" si="15"/>
        <v>Nej</v>
      </c>
    </row>
    <row r="173" spans="1:15" ht="25" x14ac:dyDescent="0.25">
      <c r="A173" s="57">
        <f t="shared" si="11"/>
        <v>173</v>
      </c>
      <c r="B173" s="179" t="s">
        <v>949</v>
      </c>
      <c r="C173" s="179" t="s">
        <v>950</v>
      </c>
      <c r="D173" s="179" t="s">
        <v>951</v>
      </c>
      <c r="E173" s="179" t="s">
        <v>952</v>
      </c>
      <c r="F173" s="179" t="s">
        <v>953</v>
      </c>
      <c r="G173" s="183" t="s">
        <v>954</v>
      </c>
      <c r="H173" s="58"/>
      <c r="I173" s="4" t="str">
        <f t="shared" si="16"/>
        <v>JA!</v>
      </c>
      <c r="J173" s="61" t="s">
        <v>949</v>
      </c>
      <c r="K173" s="4" t="str">
        <f t="shared" si="13"/>
        <v>Nej</v>
      </c>
      <c r="L173" s="179" t="s">
        <v>949</v>
      </c>
      <c r="M173" s="4" t="str">
        <f t="shared" si="14"/>
        <v>Nej</v>
      </c>
      <c r="N173" s="4" t="s">
        <v>949</v>
      </c>
      <c r="O173" s="4" t="str">
        <f t="shared" si="15"/>
        <v>Nej</v>
      </c>
    </row>
    <row r="174" spans="1:15" ht="25" x14ac:dyDescent="0.25">
      <c r="A174" s="57">
        <f t="shared" si="11"/>
        <v>174</v>
      </c>
      <c r="B174" s="179" t="s">
        <v>955</v>
      </c>
      <c r="C174" s="179" t="s">
        <v>956</v>
      </c>
      <c r="D174" s="179" t="s">
        <v>957</v>
      </c>
      <c r="E174" s="179" t="s">
        <v>958</v>
      </c>
      <c r="F174" s="179" t="s">
        <v>959</v>
      </c>
      <c r="G174" s="183" t="s">
        <v>960</v>
      </c>
      <c r="H174" s="58"/>
      <c r="I174" s="4" t="str">
        <f t="shared" si="16"/>
        <v>JA!</v>
      </c>
      <c r="J174" s="61" t="s">
        <v>955</v>
      </c>
      <c r="K174" s="4" t="str">
        <f t="shared" si="13"/>
        <v>Nej</v>
      </c>
      <c r="L174" s="179" t="s">
        <v>955</v>
      </c>
      <c r="M174" s="4" t="str">
        <f t="shared" si="14"/>
        <v>Nej</v>
      </c>
      <c r="N174" s="4" t="s">
        <v>955</v>
      </c>
      <c r="O174" s="4" t="str">
        <f t="shared" si="15"/>
        <v>Nej</v>
      </c>
    </row>
    <row r="175" spans="1:15" ht="25" x14ac:dyDescent="0.25">
      <c r="A175" s="57">
        <f t="shared" si="11"/>
        <v>175</v>
      </c>
      <c r="B175" s="179" t="s">
        <v>961</v>
      </c>
      <c r="C175" s="179" t="s">
        <v>962</v>
      </c>
      <c r="D175" s="179" t="s">
        <v>963</v>
      </c>
      <c r="E175" s="179" t="s">
        <v>964</v>
      </c>
      <c r="F175" s="179" t="s">
        <v>961</v>
      </c>
      <c r="G175" s="183" t="s">
        <v>965</v>
      </c>
      <c r="H175" s="58"/>
      <c r="I175" s="4" t="str">
        <f t="shared" si="16"/>
        <v>JA!</v>
      </c>
      <c r="J175" s="61" t="s">
        <v>961</v>
      </c>
      <c r="K175" s="4" t="str">
        <f t="shared" si="13"/>
        <v>Nej</v>
      </c>
      <c r="L175" s="179" t="s">
        <v>961</v>
      </c>
      <c r="M175" s="4" t="str">
        <f t="shared" si="14"/>
        <v>Nej</v>
      </c>
      <c r="N175" s="4" t="s">
        <v>961</v>
      </c>
      <c r="O175" s="4" t="str">
        <f t="shared" si="15"/>
        <v>Nej</v>
      </c>
    </row>
    <row r="176" spans="1:15" x14ac:dyDescent="0.25">
      <c r="A176" s="57">
        <f t="shared" si="11"/>
        <v>176</v>
      </c>
      <c r="B176" s="179" t="s">
        <v>966</v>
      </c>
      <c r="C176" s="179" t="s">
        <v>967</v>
      </c>
      <c r="D176" s="179" t="s">
        <v>968</v>
      </c>
      <c r="E176" s="179" t="s">
        <v>969</v>
      </c>
      <c r="F176" s="179" t="s">
        <v>970</v>
      </c>
      <c r="G176" s="183" t="s">
        <v>971</v>
      </c>
      <c r="H176" s="58"/>
      <c r="I176" s="4" t="str">
        <f t="shared" si="16"/>
        <v>JA!</v>
      </c>
      <c r="J176" s="61" t="s">
        <v>966</v>
      </c>
      <c r="K176" s="4" t="str">
        <f t="shared" si="13"/>
        <v>Nej</v>
      </c>
      <c r="L176" s="179" t="s">
        <v>966</v>
      </c>
      <c r="M176" s="4" t="str">
        <f t="shared" si="14"/>
        <v>Nej</v>
      </c>
      <c r="N176" s="4" t="s">
        <v>966</v>
      </c>
      <c r="O176" s="4" t="str">
        <f t="shared" si="15"/>
        <v>Nej</v>
      </c>
    </row>
    <row r="177" spans="1:15" x14ac:dyDescent="0.25">
      <c r="A177" s="57">
        <f t="shared" si="11"/>
        <v>177</v>
      </c>
      <c r="B177" s="179" t="s">
        <v>972</v>
      </c>
      <c r="C177" s="179" t="s">
        <v>973</v>
      </c>
      <c r="D177" s="179" t="s">
        <v>972</v>
      </c>
      <c r="E177" s="179" t="s">
        <v>974</v>
      </c>
      <c r="F177" s="179" t="s">
        <v>975</v>
      </c>
      <c r="G177" s="183" t="s">
        <v>971</v>
      </c>
      <c r="H177" s="58"/>
      <c r="I177" s="4" t="str">
        <f t="shared" si="16"/>
        <v>JA!</v>
      </c>
      <c r="J177" s="61" t="s">
        <v>972</v>
      </c>
      <c r="K177" s="4" t="str">
        <f t="shared" si="13"/>
        <v>Nej</v>
      </c>
      <c r="L177" s="179" t="s">
        <v>972</v>
      </c>
      <c r="M177" s="4" t="str">
        <f t="shared" si="14"/>
        <v>Nej</v>
      </c>
      <c r="N177" s="4" t="s">
        <v>972</v>
      </c>
      <c r="O177" s="4" t="str">
        <f t="shared" si="15"/>
        <v>Nej</v>
      </c>
    </row>
    <row r="178" spans="1:15" ht="37.5" x14ac:dyDescent="0.25">
      <c r="A178" s="57">
        <f t="shared" si="11"/>
        <v>178</v>
      </c>
      <c r="B178" s="179" t="s">
        <v>976</v>
      </c>
      <c r="C178" s="179" t="s">
        <v>977</v>
      </c>
      <c r="D178" s="179" t="s">
        <v>978</v>
      </c>
      <c r="E178" s="179" t="s">
        <v>979</v>
      </c>
      <c r="F178" s="179" t="s">
        <v>980</v>
      </c>
      <c r="G178" s="183" t="s">
        <v>981</v>
      </c>
      <c r="H178" s="58"/>
      <c r="I178" s="4" t="str">
        <f t="shared" si="16"/>
        <v>JA!</v>
      </c>
      <c r="J178" s="61" t="s">
        <v>976</v>
      </c>
      <c r="K178" s="4" t="str">
        <f t="shared" si="13"/>
        <v>Nej</v>
      </c>
      <c r="L178" s="179" t="s">
        <v>976</v>
      </c>
      <c r="M178" s="4" t="str">
        <f t="shared" si="14"/>
        <v>Nej</v>
      </c>
      <c r="N178" s="4" t="s">
        <v>976</v>
      </c>
      <c r="O178" s="4" t="str">
        <f t="shared" si="15"/>
        <v>Nej</v>
      </c>
    </row>
    <row r="179" spans="1:15" ht="25" x14ac:dyDescent="0.25">
      <c r="A179" s="57">
        <f t="shared" si="11"/>
        <v>179</v>
      </c>
      <c r="B179" s="179" t="s">
        <v>982</v>
      </c>
      <c r="C179" s="179" t="s">
        <v>983</v>
      </c>
      <c r="D179" s="179" t="s">
        <v>984</v>
      </c>
      <c r="E179" s="180" t="s">
        <v>985</v>
      </c>
      <c r="F179" s="179" t="s">
        <v>986</v>
      </c>
      <c r="G179" s="183" t="s">
        <v>987</v>
      </c>
      <c r="H179" s="58"/>
      <c r="I179" s="4" t="str">
        <f t="shared" si="16"/>
        <v>JA!</v>
      </c>
      <c r="J179" s="61" t="s">
        <v>982</v>
      </c>
      <c r="K179" s="4" t="str">
        <f t="shared" si="13"/>
        <v>Nej</v>
      </c>
      <c r="L179" s="179" t="s">
        <v>982</v>
      </c>
      <c r="M179" s="4" t="str">
        <f t="shared" si="14"/>
        <v>Nej</v>
      </c>
      <c r="N179" s="4" t="s">
        <v>982</v>
      </c>
      <c r="O179" s="4" t="str">
        <f t="shared" si="15"/>
        <v>Nej</v>
      </c>
    </row>
    <row r="180" spans="1:15" ht="100" x14ac:dyDescent="0.25">
      <c r="A180" s="4">
        <f t="shared" si="11"/>
        <v>180</v>
      </c>
      <c r="B180" s="181" t="s">
        <v>988</v>
      </c>
      <c r="C180" s="181" t="s">
        <v>989</v>
      </c>
      <c r="D180" s="181" t="s">
        <v>990</v>
      </c>
      <c r="E180" s="181" t="s">
        <v>991</v>
      </c>
      <c r="F180" s="181" t="s">
        <v>992</v>
      </c>
      <c r="G180" s="181" t="s">
        <v>993</v>
      </c>
      <c r="I180" s="4" t="str">
        <f t="shared" si="16"/>
        <v>JA!</v>
      </c>
      <c r="J180" s="60" t="s">
        <v>988</v>
      </c>
      <c r="K180" s="4" t="str">
        <f t="shared" si="13"/>
        <v>Nej</v>
      </c>
      <c r="L180" s="181" t="s">
        <v>988</v>
      </c>
      <c r="M180" s="4" t="str">
        <f t="shared" si="14"/>
        <v>Nej</v>
      </c>
      <c r="N180" s="4" t="s">
        <v>988</v>
      </c>
      <c r="O180" s="4" t="str">
        <f t="shared" si="15"/>
        <v>Nej</v>
      </c>
    </row>
    <row r="181" spans="1:15" x14ac:dyDescent="0.25">
      <c r="A181" s="4">
        <f t="shared" si="11"/>
        <v>181</v>
      </c>
      <c r="B181" s="173" t="s">
        <v>994</v>
      </c>
      <c r="C181" s="173" t="s">
        <v>995</v>
      </c>
      <c r="D181" s="173" t="s">
        <v>996</v>
      </c>
      <c r="E181" s="173" t="s">
        <v>997</v>
      </c>
      <c r="F181" s="173" t="s">
        <v>998</v>
      </c>
      <c r="G181" s="173" t="s">
        <v>999</v>
      </c>
      <c r="I181" s="4" t="str">
        <f t="shared" si="16"/>
        <v>JA!</v>
      </c>
      <c r="J181" s="4" t="s">
        <v>994</v>
      </c>
      <c r="K181" s="4" t="str">
        <f t="shared" si="13"/>
        <v>Nej</v>
      </c>
      <c r="L181" s="173" t="s">
        <v>994</v>
      </c>
      <c r="M181" s="4" t="str">
        <f t="shared" si="14"/>
        <v>Nej</v>
      </c>
      <c r="N181" s="4" t="s">
        <v>994</v>
      </c>
      <c r="O181" s="4" t="str">
        <f t="shared" si="15"/>
        <v>Nej</v>
      </c>
    </row>
    <row r="182" spans="1:15" ht="37.5" x14ac:dyDescent="0.25">
      <c r="A182" s="4">
        <f t="shared" si="11"/>
        <v>182</v>
      </c>
      <c r="B182" s="173" t="s">
        <v>1000</v>
      </c>
      <c r="C182" s="173" t="s">
        <v>1001</v>
      </c>
      <c r="D182" s="173" t="s">
        <v>1002</v>
      </c>
      <c r="E182" s="173" t="s">
        <v>1003</v>
      </c>
      <c r="F182" s="173" t="s">
        <v>1004</v>
      </c>
      <c r="G182" s="173" t="s">
        <v>1005</v>
      </c>
      <c r="I182" s="4" t="str">
        <f t="shared" si="16"/>
        <v>JA!</v>
      </c>
      <c r="J182" s="4" t="s">
        <v>1000</v>
      </c>
      <c r="K182" s="4" t="str">
        <f t="shared" si="13"/>
        <v>Nej</v>
      </c>
      <c r="L182" s="173" t="s">
        <v>1000</v>
      </c>
      <c r="M182" s="4" t="str">
        <f t="shared" si="14"/>
        <v>Nej</v>
      </c>
      <c r="N182" s="4" t="s">
        <v>1000</v>
      </c>
      <c r="O182" s="4" t="str">
        <f t="shared" si="15"/>
        <v>Nej</v>
      </c>
    </row>
    <row r="183" spans="1:15" x14ac:dyDescent="0.25">
      <c r="A183" s="4">
        <f t="shared" si="11"/>
        <v>183</v>
      </c>
      <c r="B183" s="173" t="s">
        <v>1006</v>
      </c>
      <c r="C183" s="173" t="s">
        <v>1007</v>
      </c>
      <c r="D183" s="173" t="s">
        <v>1006</v>
      </c>
      <c r="E183" s="173" t="s">
        <v>1008</v>
      </c>
      <c r="F183" s="173" t="s">
        <v>1006</v>
      </c>
      <c r="G183" s="173" t="s">
        <v>1009</v>
      </c>
      <c r="I183" s="4" t="str">
        <f t="shared" si="16"/>
        <v>JA!</v>
      </c>
      <c r="J183" s="4" t="s">
        <v>1006</v>
      </c>
      <c r="K183" s="4" t="str">
        <f t="shared" si="13"/>
        <v>Nej</v>
      </c>
      <c r="L183" s="173" t="s">
        <v>1006</v>
      </c>
      <c r="M183" s="4" t="str">
        <f t="shared" si="14"/>
        <v>Nej</v>
      </c>
      <c r="N183" s="4" t="s">
        <v>1006</v>
      </c>
      <c r="O183" s="4" t="str">
        <f t="shared" si="15"/>
        <v>Nej</v>
      </c>
    </row>
    <row r="184" spans="1:15" x14ac:dyDescent="0.25">
      <c r="A184" s="4">
        <f t="shared" si="11"/>
        <v>184</v>
      </c>
      <c r="B184" s="173" t="s">
        <v>1010</v>
      </c>
      <c r="C184" s="173" t="s">
        <v>1011</v>
      </c>
      <c r="D184" s="173" t="s">
        <v>1010</v>
      </c>
      <c r="E184" s="173" t="s">
        <v>1012</v>
      </c>
      <c r="F184" s="173" t="s">
        <v>1010</v>
      </c>
      <c r="G184" s="173" t="s">
        <v>1013</v>
      </c>
      <c r="I184" s="4" t="str">
        <f t="shared" si="16"/>
        <v>JA!</v>
      </c>
      <c r="J184" s="4" t="s">
        <v>1010</v>
      </c>
      <c r="K184" s="4" t="str">
        <f t="shared" si="13"/>
        <v>Nej</v>
      </c>
      <c r="L184" s="173" t="s">
        <v>1010</v>
      </c>
      <c r="M184" s="4" t="str">
        <f t="shared" si="14"/>
        <v>Nej</v>
      </c>
      <c r="N184" s="4" t="s">
        <v>1010</v>
      </c>
      <c r="O184" s="4" t="str">
        <f t="shared" si="15"/>
        <v>Nej</v>
      </c>
    </row>
    <row r="185" spans="1:15" x14ac:dyDescent="0.25">
      <c r="A185" s="4">
        <f t="shared" si="11"/>
        <v>185</v>
      </c>
      <c r="B185" s="173" t="s">
        <v>1014</v>
      </c>
      <c r="C185" s="173" t="s">
        <v>1014</v>
      </c>
      <c r="D185" s="173" t="s">
        <v>1014</v>
      </c>
      <c r="E185" s="173" t="s">
        <v>1015</v>
      </c>
      <c r="F185" s="173" t="s">
        <v>1014</v>
      </c>
      <c r="G185" s="173" t="s">
        <v>1014</v>
      </c>
      <c r="I185" s="4" t="str">
        <f t="shared" si="16"/>
        <v>JA!</v>
      </c>
      <c r="J185" s="4" t="s">
        <v>1014</v>
      </c>
      <c r="K185" s="4" t="str">
        <f t="shared" si="13"/>
        <v>Nej</v>
      </c>
      <c r="L185" s="173" t="s">
        <v>1014</v>
      </c>
      <c r="M185" s="4" t="str">
        <f t="shared" si="14"/>
        <v>Nej</v>
      </c>
      <c r="N185" s="4" t="s">
        <v>1014</v>
      </c>
      <c r="O185" s="4" t="str">
        <f t="shared" si="15"/>
        <v>Nej</v>
      </c>
    </row>
    <row r="186" spans="1:15" ht="75" x14ac:dyDescent="0.25">
      <c r="A186" s="4">
        <f t="shared" si="11"/>
        <v>186</v>
      </c>
      <c r="B186" s="173" t="s">
        <v>1016</v>
      </c>
      <c r="C186" s="173" t="s">
        <v>1017</v>
      </c>
      <c r="D186" s="173" t="s">
        <v>1018</v>
      </c>
      <c r="E186" s="173" t="s">
        <v>1019</v>
      </c>
      <c r="F186" s="173" t="s">
        <v>1020</v>
      </c>
      <c r="G186" s="173" t="s">
        <v>1021</v>
      </c>
      <c r="I186" s="4" t="str">
        <f t="shared" si="16"/>
        <v>JA!</v>
      </c>
      <c r="J186" s="4" t="s">
        <v>1016</v>
      </c>
      <c r="K186" s="4" t="str">
        <f t="shared" si="13"/>
        <v>Nej</v>
      </c>
      <c r="L186" s="173" t="s">
        <v>1016</v>
      </c>
      <c r="M186" s="4" t="str">
        <f t="shared" si="14"/>
        <v>Nej</v>
      </c>
      <c r="N186" s="4" t="s">
        <v>1016</v>
      </c>
      <c r="O186" s="4" t="str">
        <f t="shared" si="15"/>
        <v>Nej</v>
      </c>
    </row>
    <row r="187" spans="1:15" ht="87.5" x14ac:dyDescent="0.25">
      <c r="A187" s="4">
        <f t="shared" si="11"/>
        <v>187</v>
      </c>
      <c r="B187" s="173" t="s">
        <v>1022</v>
      </c>
      <c r="C187" s="173" t="s">
        <v>1023</v>
      </c>
      <c r="D187" s="173" t="s">
        <v>1024</v>
      </c>
      <c r="E187" s="173" t="s">
        <v>1025</v>
      </c>
      <c r="F187" s="173" t="s">
        <v>1026</v>
      </c>
      <c r="G187" s="173" t="s">
        <v>1027</v>
      </c>
      <c r="I187" s="4" t="str">
        <f t="shared" si="16"/>
        <v>JA!</v>
      </c>
      <c r="J187" s="4" t="s">
        <v>1022</v>
      </c>
      <c r="K187" s="4" t="str">
        <f t="shared" si="13"/>
        <v>Nej</v>
      </c>
      <c r="L187" s="173" t="s">
        <v>1022</v>
      </c>
      <c r="M187" s="4" t="str">
        <f t="shared" si="14"/>
        <v>Nej</v>
      </c>
      <c r="N187" s="4" t="s">
        <v>1022</v>
      </c>
      <c r="O187" s="4" t="str">
        <f t="shared" si="15"/>
        <v>Nej</v>
      </c>
    </row>
    <row r="188" spans="1:15" x14ac:dyDescent="0.25">
      <c r="A188" s="4">
        <f t="shared" si="11"/>
        <v>188</v>
      </c>
      <c r="B188" s="173" t="s">
        <v>1028</v>
      </c>
      <c r="C188" s="173" t="s">
        <v>1029</v>
      </c>
      <c r="D188" s="173" t="s">
        <v>1028</v>
      </c>
      <c r="E188" s="173" t="s">
        <v>1030</v>
      </c>
      <c r="F188" s="173" t="s">
        <v>1031</v>
      </c>
      <c r="G188" s="173" t="s">
        <v>1032</v>
      </c>
      <c r="I188" s="4" t="str">
        <f t="shared" si="16"/>
        <v>JA!</v>
      </c>
      <c r="J188" s="4" t="s">
        <v>1028</v>
      </c>
      <c r="K188" s="4" t="str">
        <f t="shared" si="13"/>
        <v>Nej</v>
      </c>
      <c r="L188" s="173" t="s">
        <v>1028</v>
      </c>
      <c r="M188" s="4" t="str">
        <f t="shared" si="14"/>
        <v>Nej</v>
      </c>
      <c r="N188" s="4" t="s">
        <v>1028</v>
      </c>
      <c r="O188" s="4" t="str">
        <f t="shared" si="15"/>
        <v>Nej</v>
      </c>
    </row>
    <row r="189" spans="1:15" x14ac:dyDescent="0.25">
      <c r="A189" s="4">
        <f t="shared" si="11"/>
        <v>189</v>
      </c>
      <c r="B189" s="173" t="s">
        <v>1033</v>
      </c>
      <c r="C189" s="173" t="s">
        <v>1034</v>
      </c>
      <c r="D189" s="173" t="s">
        <v>1035</v>
      </c>
      <c r="E189" s="173" t="s">
        <v>1036</v>
      </c>
      <c r="F189" s="173" t="s">
        <v>1037</v>
      </c>
      <c r="G189" s="173" t="s">
        <v>1038</v>
      </c>
      <c r="I189" s="4" t="str">
        <f t="shared" si="16"/>
        <v>JA!</v>
      </c>
      <c r="J189" s="4" t="s">
        <v>1033</v>
      </c>
      <c r="K189" s="4" t="str">
        <f t="shared" si="13"/>
        <v>Nej</v>
      </c>
      <c r="L189" s="173" t="s">
        <v>1033</v>
      </c>
      <c r="M189" s="4" t="str">
        <f t="shared" si="14"/>
        <v>Nej</v>
      </c>
      <c r="N189" s="4" t="s">
        <v>1033</v>
      </c>
      <c r="O189" s="4" t="str">
        <f t="shared" si="15"/>
        <v>Nej</v>
      </c>
    </row>
    <row r="190" spans="1:15" ht="75" x14ac:dyDescent="0.25">
      <c r="A190" s="4">
        <f t="shared" si="11"/>
        <v>190</v>
      </c>
      <c r="B190" s="173" t="s">
        <v>1039</v>
      </c>
      <c r="C190" s="173" t="s">
        <v>1040</v>
      </c>
      <c r="D190" s="173" t="s">
        <v>1041</v>
      </c>
      <c r="E190" s="173" t="s">
        <v>1042</v>
      </c>
      <c r="F190" s="173" t="s">
        <v>1043</v>
      </c>
      <c r="G190" s="173" t="s">
        <v>1044</v>
      </c>
      <c r="I190" s="4" t="str">
        <f t="shared" si="16"/>
        <v>JA!</v>
      </c>
      <c r="J190" s="4" t="s">
        <v>1039</v>
      </c>
      <c r="K190" s="4" t="str">
        <f t="shared" si="13"/>
        <v>Nej</v>
      </c>
      <c r="L190" s="173" t="s">
        <v>1039</v>
      </c>
      <c r="M190" s="4" t="str">
        <f t="shared" si="14"/>
        <v>Nej</v>
      </c>
      <c r="N190" s="4" t="s">
        <v>1039</v>
      </c>
      <c r="O190" s="4" t="str">
        <f t="shared" si="15"/>
        <v>Nej</v>
      </c>
    </row>
    <row r="191" spans="1:15" ht="27" x14ac:dyDescent="0.25">
      <c r="A191" s="4">
        <f t="shared" si="11"/>
        <v>191</v>
      </c>
      <c r="B191" s="173" t="s">
        <v>1045</v>
      </c>
      <c r="C191" s="173" t="s">
        <v>1046</v>
      </c>
      <c r="D191" s="173" t="s">
        <v>1047</v>
      </c>
      <c r="E191" s="173" t="s">
        <v>1048</v>
      </c>
      <c r="F191" s="173" t="s">
        <v>1049</v>
      </c>
      <c r="G191" s="173" t="s">
        <v>1050</v>
      </c>
      <c r="I191" s="4" t="str">
        <f t="shared" si="16"/>
        <v>JA!</v>
      </c>
      <c r="J191" s="4" t="s">
        <v>1045</v>
      </c>
      <c r="K191" s="4" t="str">
        <f t="shared" si="13"/>
        <v>Nej</v>
      </c>
      <c r="L191" s="173" t="s">
        <v>1045</v>
      </c>
      <c r="M191" s="4" t="str">
        <f t="shared" si="14"/>
        <v>Nej</v>
      </c>
      <c r="N191" s="4" t="s">
        <v>1051</v>
      </c>
      <c r="O191" s="4" t="str">
        <f t="shared" si="15"/>
        <v>Nej</v>
      </c>
    </row>
    <row r="192" spans="1:15" ht="137.5" x14ac:dyDescent="0.25">
      <c r="A192" s="4">
        <f t="shared" si="11"/>
        <v>192</v>
      </c>
      <c r="B192" s="173" t="s">
        <v>1052</v>
      </c>
      <c r="C192" s="173" t="s">
        <v>1053</v>
      </c>
      <c r="D192" s="173" t="s">
        <v>1054</v>
      </c>
      <c r="E192" s="173" t="s">
        <v>1055</v>
      </c>
      <c r="F192" s="173" t="s">
        <v>1056</v>
      </c>
      <c r="G192" s="173" t="s">
        <v>1057</v>
      </c>
      <c r="I192" s="4" t="str">
        <f t="shared" si="16"/>
        <v>JA!</v>
      </c>
      <c r="J192" s="4" t="s">
        <v>1052</v>
      </c>
      <c r="K192" s="4" t="str">
        <f t="shared" si="13"/>
        <v>Nej</v>
      </c>
      <c r="L192" s="173" t="s">
        <v>1052</v>
      </c>
      <c r="M192" s="4" t="str">
        <f t="shared" si="14"/>
        <v>Nej</v>
      </c>
      <c r="N192" s="4" t="s">
        <v>1052</v>
      </c>
      <c r="O192" s="4" t="str">
        <f t="shared" si="15"/>
        <v>Nej</v>
      </c>
    </row>
    <row r="193" spans="1:15" ht="62.5" x14ac:dyDescent="0.25">
      <c r="A193" s="4">
        <f t="shared" si="11"/>
        <v>193</v>
      </c>
      <c r="B193" s="173" t="s">
        <v>1058</v>
      </c>
      <c r="C193" s="173" t="s">
        <v>1059</v>
      </c>
      <c r="D193" s="173" t="s">
        <v>1060</v>
      </c>
      <c r="E193" s="173" t="s">
        <v>1061</v>
      </c>
      <c r="F193" s="173" t="s">
        <v>1062</v>
      </c>
      <c r="G193" s="173" t="s">
        <v>1063</v>
      </c>
      <c r="I193" s="4" t="str">
        <f t="shared" si="16"/>
        <v>JA!</v>
      </c>
      <c r="J193" s="4" t="s">
        <v>1058</v>
      </c>
      <c r="K193" s="4" t="str">
        <f t="shared" si="13"/>
        <v>Nej</v>
      </c>
      <c r="L193" s="173" t="s">
        <v>1058</v>
      </c>
      <c r="M193" s="4" t="str">
        <f t="shared" si="14"/>
        <v>Nej</v>
      </c>
      <c r="N193" s="4" t="s">
        <v>1058</v>
      </c>
      <c r="O193" s="4" t="str">
        <f t="shared" si="15"/>
        <v>Nej</v>
      </c>
    </row>
    <row r="194" spans="1:15" ht="75" x14ac:dyDescent="0.25">
      <c r="A194" s="4">
        <f t="shared" si="11"/>
        <v>194</v>
      </c>
      <c r="B194" s="174" t="s">
        <v>1064</v>
      </c>
      <c r="C194" s="174" t="s">
        <v>1065</v>
      </c>
      <c r="D194" s="173" t="s">
        <v>1066</v>
      </c>
      <c r="E194" s="173" t="s">
        <v>1067</v>
      </c>
      <c r="F194" s="173" t="s">
        <v>1068</v>
      </c>
      <c r="G194" s="173" t="s">
        <v>1069</v>
      </c>
      <c r="I194" s="4" t="str">
        <f t="shared" si="16"/>
        <v>JA!</v>
      </c>
      <c r="J194" s="6" t="s">
        <v>1064</v>
      </c>
      <c r="K194" s="4" t="str">
        <f t="shared" si="13"/>
        <v>Nej</v>
      </c>
      <c r="L194" s="174" t="s">
        <v>1064</v>
      </c>
      <c r="M194" s="4" t="str">
        <f t="shared" si="14"/>
        <v>Nej</v>
      </c>
      <c r="N194" s="4" t="s">
        <v>1064</v>
      </c>
      <c r="O194" s="4" t="str">
        <f t="shared" si="15"/>
        <v>Nej</v>
      </c>
    </row>
    <row r="195" spans="1:15" ht="100" x14ac:dyDescent="0.25">
      <c r="A195" s="4">
        <f t="shared" si="11"/>
        <v>195</v>
      </c>
      <c r="B195" s="173" t="s">
        <v>1070</v>
      </c>
      <c r="C195" s="173" t="s">
        <v>1071</v>
      </c>
      <c r="D195" s="173" t="s">
        <v>1072</v>
      </c>
      <c r="E195" s="173" t="s">
        <v>1073</v>
      </c>
      <c r="F195" s="173" t="s">
        <v>1074</v>
      </c>
      <c r="G195" s="173" t="s">
        <v>1075</v>
      </c>
      <c r="I195" s="4" t="str">
        <f t="shared" si="16"/>
        <v>JA!</v>
      </c>
      <c r="J195" s="4" t="s">
        <v>1070</v>
      </c>
      <c r="K195" s="4" t="str">
        <f t="shared" ref="K195:K258" si="17">+IF(B195=J195,"Nej","JA!")</f>
        <v>Nej</v>
      </c>
      <c r="L195" s="173" t="s">
        <v>1070</v>
      </c>
      <c r="M195" s="4" t="str">
        <f t="shared" ref="M195:M258" si="18">+IF(B195=L195,"Nej","JA!")</f>
        <v>Nej</v>
      </c>
      <c r="N195" s="4" t="s">
        <v>1070</v>
      </c>
      <c r="O195" s="4" t="str">
        <f t="shared" ref="O195:O258" si="19">+IF(B195=N195,"Nej","JA!")</f>
        <v>Nej</v>
      </c>
    </row>
    <row r="196" spans="1:15" ht="37.5" x14ac:dyDescent="0.25">
      <c r="A196" s="4">
        <f t="shared" si="11"/>
        <v>196</v>
      </c>
      <c r="B196" s="173" t="s">
        <v>1076</v>
      </c>
      <c r="C196" s="173" t="s">
        <v>1077</v>
      </c>
      <c r="D196" s="173" t="s">
        <v>1078</v>
      </c>
      <c r="E196" s="173" t="s">
        <v>1079</v>
      </c>
      <c r="F196" s="173" t="s">
        <v>1080</v>
      </c>
      <c r="G196" s="173" t="s">
        <v>1081</v>
      </c>
      <c r="I196" s="4" t="str">
        <f t="shared" si="16"/>
        <v>JA!</v>
      </c>
      <c r="J196" s="4" t="s">
        <v>1082</v>
      </c>
      <c r="K196" s="4" t="str">
        <f t="shared" si="17"/>
        <v>JA!</v>
      </c>
      <c r="L196" s="173" t="s">
        <v>1076</v>
      </c>
      <c r="M196" s="4" t="str">
        <f t="shared" si="18"/>
        <v>Nej</v>
      </c>
      <c r="N196" s="4" t="s">
        <v>1076</v>
      </c>
      <c r="O196" s="4" t="str">
        <f t="shared" si="19"/>
        <v>Nej</v>
      </c>
    </row>
    <row r="197" spans="1:15" x14ac:dyDescent="0.25">
      <c r="A197" s="4">
        <f t="shared" si="11"/>
        <v>197</v>
      </c>
      <c r="B197" s="173" t="s">
        <v>1083</v>
      </c>
      <c r="C197" s="173" t="s">
        <v>1084</v>
      </c>
      <c r="D197" s="173" t="s">
        <v>1085</v>
      </c>
      <c r="E197" s="173" t="s">
        <v>1086</v>
      </c>
      <c r="F197" s="173" t="s">
        <v>1087</v>
      </c>
      <c r="G197" s="173" t="s">
        <v>1088</v>
      </c>
      <c r="I197" s="4" t="str">
        <f t="shared" si="16"/>
        <v>JA!</v>
      </c>
      <c r="J197" s="4" t="s">
        <v>1083</v>
      </c>
      <c r="K197" s="4" t="str">
        <f t="shared" si="17"/>
        <v>Nej</v>
      </c>
      <c r="L197" s="173" t="s">
        <v>1083</v>
      </c>
      <c r="M197" s="4" t="str">
        <f t="shared" si="18"/>
        <v>Nej</v>
      </c>
      <c r="N197" s="4" t="s">
        <v>1083</v>
      </c>
      <c r="O197" s="4" t="str">
        <f t="shared" si="19"/>
        <v>Nej</v>
      </c>
    </row>
    <row r="198" spans="1:15" x14ac:dyDescent="0.25">
      <c r="A198" s="4">
        <f t="shared" si="11"/>
        <v>198</v>
      </c>
      <c r="B198" s="173" t="s">
        <v>1089</v>
      </c>
      <c r="C198" s="173" t="s">
        <v>1090</v>
      </c>
      <c r="D198" s="173" t="s">
        <v>1091</v>
      </c>
      <c r="E198" s="173" t="s">
        <v>1092</v>
      </c>
      <c r="F198" s="173" t="s">
        <v>1093</v>
      </c>
      <c r="G198" s="173" t="s">
        <v>1094</v>
      </c>
      <c r="I198" s="4" t="str">
        <f t="shared" si="16"/>
        <v>JA!</v>
      </c>
      <c r="J198" s="4" t="s">
        <v>1089</v>
      </c>
      <c r="K198" s="4" t="str">
        <f t="shared" si="17"/>
        <v>Nej</v>
      </c>
      <c r="L198" s="173" t="s">
        <v>1089</v>
      </c>
      <c r="M198" s="4" t="str">
        <f t="shared" si="18"/>
        <v>Nej</v>
      </c>
      <c r="N198" s="4" t="s">
        <v>1089</v>
      </c>
      <c r="O198" s="4" t="str">
        <f t="shared" si="19"/>
        <v>Nej</v>
      </c>
    </row>
    <row r="199" spans="1:15" x14ac:dyDescent="0.25">
      <c r="A199" s="4">
        <f t="shared" si="11"/>
        <v>199</v>
      </c>
      <c r="B199" s="173" t="s">
        <v>1095</v>
      </c>
      <c r="C199" s="173" t="s">
        <v>995</v>
      </c>
      <c r="D199" s="173" t="s">
        <v>1096</v>
      </c>
      <c r="E199" s="173" t="s">
        <v>1097</v>
      </c>
      <c r="F199" s="173" t="s">
        <v>1098</v>
      </c>
      <c r="G199" s="173" t="s">
        <v>1099</v>
      </c>
      <c r="I199" s="4" t="str">
        <f t="shared" si="16"/>
        <v>JA!</v>
      </c>
      <c r="J199" s="4" t="s">
        <v>1095</v>
      </c>
      <c r="K199" s="4" t="str">
        <f t="shared" si="17"/>
        <v>Nej</v>
      </c>
      <c r="L199" s="173" t="s">
        <v>1095</v>
      </c>
      <c r="M199" s="4" t="str">
        <f t="shared" si="18"/>
        <v>Nej</v>
      </c>
      <c r="N199" s="4" t="s">
        <v>1095</v>
      </c>
      <c r="O199" s="4" t="str">
        <f t="shared" si="19"/>
        <v>Nej</v>
      </c>
    </row>
    <row r="200" spans="1:15" ht="37.5" x14ac:dyDescent="0.25">
      <c r="A200" s="4">
        <f t="shared" si="11"/>
        <v>200</v>
      </c>
      <c r="B200" s="173" t="s">
        <v>1100</v>
      </c>
      <c r="C200" s="173" t="s">
        <v>1101</v>
      </c>
      <c r="D200" s="173" t="s">
        <v>1102</v>
      </c>
      <c r="E200" s="173" t="s">
        <v>1103</v>
      </c>
      <c r="F200" s="173" t="s">
        <v>1104</v>
      </c>
      <c r="G200" s="173" t="s">
        <v>1105</v>
      </c>
      <c r="I200" s="4" t="str">
        <f t="shared" si="16"/>
        <v>JA!</v>
      </c>
      <c r="J200" s="4" t="s">
        <v>1100</v>
      </c>
      <c r="K200" s="4" t="str">
        <f t="shared" si="17"/>
        <v>Nej</v>
      </c>
      <c r="L200" s="173" t="s">
        <v>1100</v>
      </c>
      <c r="M200" s="4" t="str">
        <f t="shared" si="18"/>
        <v>Nej</v>
      </c>
      <c r="N200" s="4" t="s">
        <v>1100</v>
      </c>
      <c r="O200" s="4" t="str">
        <f t="shared" si="19"/>
        <v>Nej</v>
      </c>
    </row>
    <row r="201" spans="1:15" x14ac:dyDescent="0.25">
      <c r="A201" s="4">
        <f t="shared" si="11"/>
        <v>201</v>
      </c>
      <c r="B201" s="173" t="s">
        <v>1106</v>
      </c>
      <c r="C201" s="173" t="s">
        <v>1107</v>
      </c>
      <c r="D201" s="173" t="s">
        <v>1108</v>
      </c>
      <c r="E201" s="173" t="s">
        <v>1109</v>
      </c>
      <c r="F201" s="173" t="s">
        <v>1110</v>
      </c>
      <c r="G201" s="173" t="s">
        <v>1111</v>
      </c>
      <c r="I201" s="4" t="str">
        <f t="shared" si="16"/>
        <v>JA!</v>
      </c>
      <c r="J201" s="4" t="s">
        <v>1106</v>
      </c>
      <c r="K201" s="4" t="str">
        <f t="shared" si="17"/>
        <v>Nej</v>
      </c>
      <c r="L201" s="173" t="s">
        <v>1106</v>
      </c>
      <c r="M201" s="4" t="str">
        <f t="shared" si="18"/>
        <v>Nej</v>
      </c>
      <c r="N201" s="4" t="s">
        <v>1106</v>
      </c>
      <c r="O201" s="4" t="str">
        <f t="shared" si="19"/>
        <v>Nej</v>
      </c>
    </row>
    <row r="202" spans="1:15" ht="162.5" x14ac:dyDescent="0.25">
      <c r="A202" s="4">
        <f t="shared" si="11"/>
        <v>202</v>
      </c>
      <c r="B202" s="173" t="s">
        <v>1112</v>
      </c>
      <c r="C202" s="173" t="s">
        <v>1113</v>
      </c>
      <c r="D202" s="173" t="s">
        <v>1114</v>
      </c>
      <c r="E202" s="173" t="s">
        <v>1115</v>
      </c>
      <c r="F202" s="173" t="s">
        <v>1116</v>
      </c>
      <c r="G202" s="173" t="s">
        <v>1117</v>
      </c>
      <c r="I202" s="4" t="str">
        <f t="shared" si="16"/>
        <v>JA!</v>
      </c>
      <c r="J202" s="4" t="s">
        <v>1112</v>
      </c>
      <c r="K202" s="4" t="str">
        <f t="shared" si="17"/>
        <v>Nej</v>
      </c>
      <c r="L202" s="173" t="s">
        <v>1112</v>
      </c>
      <c r="M202" s="4" t="str">
        <f t="shared" si="18"/>
        <v>Nej</v>
      </c>
      <c r="N202" s="4" t="s">
        <v>1112</v>
      </c>
      <c r="O202" s="4" t="str">
        <f t="shared" si="19"/>
        <v>Nej</v>
      </c>
    </row>
    <row r="203" spans="1:15" x14ac:dyDescent="0.25">
      <c r="A203" s="4">
        <f t="shared" si="11"/>
        <v>203</v>
      </c>
      <c r="B203" s="173" t="s">
        <v>1118</v>
      </c>
      <c r="C203" s="173" t="s">
        <v>1118</v>
      </c>
      <c r="D203" s="173" t="s">
        <v>1118</v>
      </c>
      <c r="E203" s="173" t="s">
        <v>1119</v>
      </c>
      <c r="F203" s="173" t="s">
        <v>1118</v>
      </c>
      <c r="G203" s="173" t="s">
        <v>1118</v>
      </c>
      <c r="I203" s="4" t="str">
        <f t="shared" si="16"/>
        <v>JA!</v>
      </c>
      <c r="J203" s="4" t="s">
        <v>1118</v>
      </c>
      <c r="K203" s="4" t="str">
        <f t="shared" si="17"/>
        <v>Nej</v>
      </c>
      <c r="L203" s="173" t="s">
        <v>1118</v>
      </c>
      <c r="M203" s="4" t="str">
        <f t="shared" si="18"/>
        <v>Nej</v>
      </c>
      <c r="N203" s="4" t="s">
        <v>1118</v>
      </c>
      <c r="O203" s="4" t="str">
        <f t="shared" si="19"/>
        <v>Nej</v>
      </c>
    </row>
    <row r="204" spans="1:15" ht="62.5" x14ac:dyDescent="0.25">
      <c r="A204" s="4">
        <f t="shared" si="11"/>
        <v>204</v>
      </c>
      <c r="B204" s="173" t="s">
        <v>1120</v>
      </c>
      <c r="C204" s="173" t="s">
        <v>1121</v>
      </c>
      <c r="D204" s="173" t="s">
        <v>1122</v>
      </c>
      <c r="E204" s="173" t="s">
        <v>1123</v>
      </c>
      <c r="F204" s="173" t="s">
        <v>1124</v>
      </c>
      <c r="G204" s="173" t="s">
        <v>1125</v>
      </c>
      <c r="I204" s="4" t="str">
        <f t="shared" si="16"/>
        <v>JA!</v>
      </c>
      <c r="J204" s="4" t="s">
        <v>1126</v>
      </c>
      <c r="K204" s="4" t="str">
        <f t="shared" si="17"/>
        <v>JA!</v>
      </c>
      <c r="L204" s="173" t="s">
        <v>1127</v>
      </c>
      <c r="M204" s="4" t="str">
        <f t="shared" si="18"/>
        <v>JA!</v>
      </c>
      <c r="N204" s="4" t="s">
        <v>1127</v>
      </c>
      <c r="O204" s="4" t="str">
        <f t="shared" si="19"/>
        <v>JA!</v>
      </c>
    </row>
    <row r="205" spans="1:15" ht="50" x14ac:dyDescent="0.25">
      <c r="A205" s="4">
        <f t="shared" si="11"/>
        <v>205</v>
      </c>
      <c r="B205" s="173" t="s">
        <v>1128</v>
      </c>
      <c r="C205" s="173" t="s">
        <v>1129</v>
      </c>
      <c r="D205" s="173" t="s">
        <v>1130</v>
      </c>
      <c r="E205" s="173" t="s">
        <v>1131</v>
      </c>
      <c r="F205" s="173" t="s">
        <v>1132</v>
      </c>
      <c r="G205" s="173" t="s">
        <v>1133</v>
      </c>
      <c r="I205" s="4" t="str">
        <f t="shared" si="16"/>
        <v>JA!</v>
      </c>
      <c r="J205" s="4" t="s">
        <v>1128</v>
      </c>
      <c r="K205" s="4" t="str">
        <f t="shared" si="17"/>
        <v>Nej</v>
      </c>
      <c r="L205" s="173" t="s">
        <v>1128</v>
      </c>
      <c r="M205" s="4" t="str">
        <f t="shared" si="18"/>
        <v>Nej</v>
      </c>
      <c r="N205" s="4" t="s">
        <v>1128</v>
      </c>
      <c r="O205" s="4" t="str">
        <f t="shared" si="19"/>
        <v>Nej</v>
      </c>
    </row>
    <row r="206" spans="1:15" ht="150" x14ac:dyDescent="0.25">
      <c r="A206" s="4">
        <f t="shared" si="11"/>
        <v>206</v>
      </c>
      <c r="B206" s="173" t="s">
        <v>1134</v>
      </c>
      <c r="C206" s="173" t="s">
        <v>1135</v>
      </c>
      <c r="D206" s="173" t="s">
        <v>1136</v>
      </c>
      <c r="E206" s="173" t="s">
        <v>1137</v>
      </c>
      <c r="F206" s="173" t="s">
        <v>1138</v>
      </c>
      <c r="G206" s="173" t="s">
        <v>1139</v>
      </c>
      <c r="I206" s="4" t="str">
        <f t="shared" si="16"/>
        <v>JA!</v>
      </c>
      <c r="J206" s="4" t="s">
        <v>1134</v>
      </c>
      <c r="K206" s="4" t="str">
        <f t="shared" si="17"/>
        <v>Nej</v>
      </c>
      <c r="L206" s="173" t="s">
        <v>1134</v>
      </c>
      <c r="M206" s="4" t="str">
        <f t="shared" si="18"/>
        <v>Nej</v>
      </c>
      <c r="N206" s="4" t="s">
        <v>1134</v>
      </c>
      <c r="O206" s="4" t="str">
        <f t="shared" si="19"/>
        <v>Nej</v>
      </c>
    </row>
    <row r="207" spans="1:15" ht="125" x14ac:dyDescent="0.25">
      <c r="A207" s="4">
        <f t="shared" si="11"/>
        <v>207</v>
      </c>
      <c r="B207" s="173" t="s">
        <v>1140</v>
      </c>
      <c r="C207" s="173" t="s">
        <v>1141</v>
      </c>
      <c r="D207" s="173" t="s">
        <v>1142</v>
      </c>
      <c r="E207" s="173" t="s">
        <v>1143</v>
      </c>
      <c r="F207" s="173" t="s">
        <v>1144</v>
      </c>
      <c r="G207" s="173" t="s">
        <v>1145</v>
      </c>
      <c r="I207" s="4" t="str">
        <f t="shared" si="16"/>
        <v>JA!</v>
      </c>
      <c r="J207" s="4" t="s">
        <v>1140</v>
      </c>
      <c r="K207" s="4" t="str">
        <f t="shared" si="17"/>
        <v>Nej</v>
      </c>
      <c r="L207" s="173" t="s">
        <v>1140</v>
      </c>
      <c r="M207" s="4" t="str">
        <f t="shared" si="18"/>
        <v>Nej</v>
      </c>
      <c r="N207" s="4" t="s">
        <v>1140</v>
      </c>
      <c r="O207" s="4" t="str">
        <f t="shared" si="19"/>
        <v>Nej</v>
      </c>
    </row>
    <row r="208" spans="1:15" ht="37.5" x14ac:dyDescent="0.25">
      <c r="A208" s="4">
        <f t="shared" si="11"/>
        <v>208</v>
      </c>
      <c r="B208" s="173" t="s">
        <v>1146</v>
      </c>
      <c r="C208" s="173" t="s">
        <v>1147</v>
      </c>
      <c r="D208" s="173" t="s">
        <v>1148</v>
      </c>
      <c r="E208" s="173" t="s">
        <v>1149</v>
      </c>
      <c r="F208" s="173" t="s">
        <v>1150</v>
      </c>
      <c r="G208" s="173" t="s">
        <v>1151</v>
      </c>
      <c r="I208" s="4" t="str">
        <f t="shared" si="16"/>
        <v>JA!</v>
      </c>
      <c r="J208" s="4" t="s">
        <v>1146</v>
      </c>
      <c r="K208" s="4" t="str">
        <f t="shared" si="17"/>
        <v>Nej</v>
      </c>
      <c r="L208" s="173" t="s">
        <v>1146</v>
      </c>
      <c r="M208" s="4" t="str">
        <f t="shared" si="18"/>
        <v>Nej</v>
      </c>
      <c r="N208" s="4" t="s">
        <v>1146</v>
      </c>
      <c r="O208" s="4" t="str">
        <f t="shared" si="19"/>
        <v>Nej</v>
      </c>
    </row>
    <row r="209" spans="1:15" ht="25" x14ac:dyDescent="0.25">
      <c r="A209" s="4">
        <f t="shared" si="11"/>
        <v>209</v>
      </c>
      <c r="B209" s="173" t="s">
        <v>1152</v>
      </c>
      <c r="C209" s="173" t="s">
        <v>1153</v>
      </c>
      <c r="D209" s="173" t="s">
        <v>1152</v>
      </c>
      <c r="E209" s="173" t="s">
        <v>1154</v>
      </c>
      <c r="F209" s="173" t="s">
        <v>1155</v>
      </c>
      <c r="G209" s="173" t="s">
        <v>1156</v>
      </c>
      <c r="I209" s="4" t="str">
        <f t="shared" si="16"/>
        <v>JA!</v>
      </c>
      <c r="J209" s="4" t="s">
        <v>1152</v>
      </c>
      <c r="K209" s="4" t="str">
        <f t="shared" si="17"/>
        <v>Nej</v>
      </c>
      <c r="L209" s="173" t="s">
        <v>1152</v>
      </c>
      <c r="M209" s="4" t="str">
        <f t="shared" si="18"/>
        <v>Nej</v>
      </c>
      <c r="N209" s="4" t="s">
        <v>1152</v>
      </c>
      <c r="O209" s="4" t="str">
        <f t="shared" si="19"/>
        <v>Nej</v>
      </c>
    </row>
    <row r="210" spans="1:15" ht="37.5" x14ac:dyDescent="0.25">
      <c r="A210" s="4">
        <f t="shared" si="11"/>
        <v>210</v>
      </c>
      <c r="B210" s="173" t="s">
        <v>1157</v>
      </c>
      <c r="C210" s="173" t="s">
        <v>1158</v>
      </c>
      <c r="D210" s="173" t="s">
        <v>1159</v>
      </c>
      <c r="E210" s="173" t="s">
        <v>1160</v>
      </c>
      <c r="F210" s="173" t="s">
        <v>1161</v>
      </c>
      <c r="G210" s="173" t="s">
        <v>1162</v>
      </c>
      <c r="I210" s="4" t="str">
        <f t="shared" si="16"/>
        <v>JA!</v>
      </c>
      <c r="J210" s="4" t="s">
        <v>1157</v>
      </c>
      <c r="K210" s="4" t="str">
        <f t="shared" si="17"/>
        <v>Nej</v>
      </c>
      <c r="L210" s="173" t="s">
        <v>1157</v>
      </c>
      <c r="M210" s="4" t="str">
        <f t="shared" si="18"/>
        <v>Nej</v>
      </c>
      <c r="N210" s="4" t="s">
        <v>1157</v>
      </c>
      <c r="O210" s="4" t="str">
        <f t="shared" si="19"/>
        <v>Nej</v>
      </c>
    </row>
    <row r="211" spans="1:15" ht="87.5" x14ac:dyDescent="0.25">
      <c r="A211" s="4">
        <f t="shared" si="11"/>
        <v>211</v>
      </c>
      <c r="B211" s="173" t="s">
        <v>1163</v>
      </c>
      <c r="C211" s="173" t="s">
        <v>1164</v>
      </c>
      <c r="D211" s="173" t="s">
        <v>1165</v>
      </c>
      <c r="E211" s="173" t="s">
        <v>1166</v>
      </c>
      <c r="F211" s="173" t="s">
        <v>1167</v>
      </c>
      <c r="G211" s="173" t="s">
        <v>1168</v>
      </c>
      <c r="I211" s="4" t="str">
        <f t="shared" si="16"/>
        <v>JA!</v>
      </c>
      <c r="J211" s="4" t="s">
        <v>1163</v>
      </c>
      <c r="K211" s="4" t="str">
        <f t="shared" si="17"/>
        <v>Nej</v>
      </c>
      <c r="L211" s="173" t="s">
        <v>1163</v>
      </c>
      <c r="M211" s="4" t="str">
        <f t="shared" si="18"/>
        <v>Nej</v>
      </c>
      <c r="N211" s="4" t="s">
        <v>1163</v>
      </c>
      <c r="O211" s="4" t="str">
        <f t="shared" si="19"/>
        <v>Nej</v>
      </c>
    </row>
    <row r="212" spans="1:15" ht="37.5" x14ac:dyDescent="0.25">
      <c r="A212" s="4">
        <f t="shared" si="11"/>
        <v>212</v>
      </c>
      <c r="B212" s="173" t="s">
        <v>1169</v>
      </c>
      <c r="C212" s="173" t="s">
        <v>1170</v>
      </c>
      <c r="D212" s="173" t="s">
        <v>1171</v>
      </c>
      <c r="E212" s="173" t="s">
        <v>1172</v>
      </c>
      <c r="F212" s="173" t="s">
        <v>1173</v>
      </c>
      <c r="G212" s="173" t="s">
        <v>1174</v>
      </c>
      <c r="I212" s="4" t="str">
        <f t="shared" si="16"/>
        <v>JA!</v>
      </c>
      <c r="J212" s="4" t="s">
        <v>1169</v>
      </c>
      <c r="K212" s="4" t="str">
        <f t="shared" si="17"/>
        <v>Nej</v>
      </c>
      <c r="L212" s="173" t="s">
        <v>1169</v>
      </c>
      <c r="M212" s="4" t="str">
        <f t="shared" si="18"/>
        <v>Nej</v>
      </c>
      <c r="N212" s="4" t="s">
        <v>1169</v>
      </c>
      <c r="O212" s="4" t="str">
        <f t="shared" si="19"/>
        <v>Nej</v>
      </c>
    </row>
    <row r="213" spans="1:15" ht="125" x14ac:dyDescent="0.25">
      <c r="A213" s="4">
        <f t="shared" si="11"/>
        <v>213</v>
      </c>
      <c r="B213" s="173" t="s">
        <v>1175</v>
      </c>
      <c r="C213" s="173" t="s">
        <v>1176</v>
      </c>
      <c r="D213" s="173" t="s">
        <v>1177</v>
      </c>
      <c r="E213" s="173" t="s">
        <v>1178</v>
      </c>
      <c r="F213" s="173" t="s">
        <v>1179</v>
      </c>
      <c r="G213" s="173" t="s">
        <v>1180</v>
      </c>
      <c r="I213" s="4" t="str">
        <f t="shared" si="16"/>
        <v>JA!</v>
      </c>
      <c r="J213" s="4" t="s">
        <v>1175</v>
      </c>
      <c r="K213" s="4" t="str">
        <f t="shared" si="17"/>
        <v>Nej</v>
      </c>
      <c r="L213" s="173" t="s">
        <v>1175</v>
      </c>
      <c r="M213" s="4" t="str">
        <f t="shared" si="18"/>
        <v>Nej</v>
      </c>
      <c r="N213" s="4" t="s">
        <v>1175</v>
      </c>
      <c r="O213" s="4" t="str">
        <f t="shared" si="19"/>
        <v>Nej</v>
      </c>
    </row>
    <row r="214" spans="1:15" ht="37.5" x14ac:dyDescent="0.25">
      <c r="A214" s="4">
        <f t="shared" si="11"/>
        <v>214</v>
      </c>
      <c r="B214" s="173" t="s">
        <v>1181</v>
      </c>
      <c r="C214" s="173" t="s">
        <v>1182</v>
      </c>
      <c r="D214" s="173" t="s">
        <v>1183</v>
      </c>
      <c r="E214" s="173" t="s">
        <v>1184</v>
      </c>
      <c r="F214" s="173" t="s">
        <v>1185</v>
      </c>
      <c r="G214" s="173" t="s">
        <v>1186</v>
      </c>
      <c r="I214" s="4" t="str">
        <f t="shared" si="16"/>
        <v>JA!</v>
      </c>
      <c r="J214" s="4" t="s">
        <v>1181</v>
      </c>
      <c r="K214" s="4" t="str">
        <f t="shared" si="17"/>
        <v>Nej</v>
      </c>
      <c r="L214" s="173" t="s">
        <v>1181</v>
      </c>
      <c r="M214" s="4" t="str">
        <f t="shared" si="18"/>
        <v>Nej</v>
      </c>
      <c r="N214" s="4" t="s">
        <v>1181</v>
      </c>
      <c r="O214" s="4" t="str">
        <f t="shared" si="19"/>
        <v>Nej</v>
      </c>
    </row>
    <row r="215" spans="1:15" ht="37.5" x14ac:dyDescent="0.25">
      <c r="A215" s="4">
        <f t="shared" si="11"/>
        <v>215</v>
      </c>
      <c r="B215" s="173" t="s">
        <v>1187</v>
      </c>
      <c r="C215" s="173" t="s">
        <v>1188</v>
      </c>
      <c r="D215" s="173" t="s">
        <v>1189</v>
      </c>
      <c r="E215" s="173" t="s">
        <v>1190</v>
      </c>
      <c r="F215" s="173" t="s">
        <v>1191</v>
      </c>
      <c r="G215" s="173" t="s">
        <v>1192</v>
      </c>
      <c r="I215" s="4" t="str">
        <f t="shared" si="16"/>
        <v>JA!</v>
      </c>
      <c r="J215" s="4" t="s">
        <v>1187</v>
      </c>
      <c r="K215" s="4" t="str">
        <f t="shared" si="17"/>
        <v>Nej</v>
      </c>
      <c r="L215" s="173" t="s">
        <v>1187</v>
      </c>
      <c r="M215" s="4" t="str">
        <f t="shared" si="18"/>
        <v>Nej</v>
      </c>
      <c r="N215" s="4" t="s">
        <v>1187</v>
      </c>
      <c r="O215" s="4" t="str">
        <f t="shared" si="19"/>
        <v>Nej</v>
      </c>
    </row>
    <row r="216" spans="1:15" ht="62.5" x14ac:dyDescent="0.25">
      <c r="A216" s="4">
        <f t="shared" si="11"/>
        <v>216</v>
      </c>
      <c r="B216" s="173" t="s">
        <v>1193</v>
      </c>
      <c r="C216" s="173" t="s">
        <v>1194</v>
      </c>
      <c r="D216" s="173" t="s">
        <v>1195</v>
      </c>
      <c r="E216" s="173" t="s">
        <v>1196</v>
      </c>
      <c r="F216" s="173" t="s">
        <v>1197</v>
      </c>
      <c r="G216" s="173" t="s">
        <v>1198</v>
      </c>
      <c r="I216" s="4" t="str">
        <f t="shared" si="16"/>
        <v>JA!</v>
      </c>
      <c r="J216" s="4" t="s">
        <v>1193</v>
      </c>
      <c r="K216" s="4" t="str">
        <f t="shared" si="17"/>
        <v>Nej</v>
      </c>
      <c r="L216" s="173" t="s">
        <v>1193</v>
      </c>
      <c r="M216" s="4" t="str">
        <f t="shared" si="18"/>
        <v>Nej</v>
      </c>
      <c r="N216" s="4" t="s">
        <v>1193</v>
      </c>
      <c r="O216" s="4" t="str">
        <f t="shared" si="19"/>
        <v>Nej</v>
      </c>
    </row>
    <row r="217" spans="1:15" ht="212.5" x14ac:dyDescent="0.25">
      <c r="A217" s="4">
        <f t="shared" si="11"/>
        <v>217</v>
      </c>
      <c r="B217" s="173" t="s">
        <v>1199</v>
      </c>
      <c r="C217" s="173" t="s">
        <v>1200</v>
      </c>
      <c r="D217" s="173" t="s">
        <v>1201</v>
      </c>
      <c r="E217" s="173" t="s">
        <v>1202</v>
      </c>
      <c r="F217" s="173" t="s">
        <v>1203</v>
      </c>
      <c r="G217" s="173" t="s">
        <v>1204</v>
      </c>
      <c r="I217" s="4" t="str">
        <f t="shared" si="16"/>
        <v>JA!</v>
      </c>
      <c r="J217" s="4" t="s">
        <v>1199</v>
      </c>
      <c r="K217" s="4" t="str">
        <f t="shared" si="17"/>
        <v>Nej</v>
      </c>
      <c r="L217" s="173" t="s">
        <v>1199</v>
      </c>
      <c r="M217" s="4" t="str">
        <f t="shared" si="18"/>
        <v>Nej</v>
      </c>
      <c r="N217" s="4" t="s">
        <v>1199</v>
      </c>
      <c r="O217" s="4" t="str">
        <f t="shared" si="19"/>
        <v>Nej</v>
      </c>
    </row>
    <row r="218" spans="1:15" ht="87.5" x14ac:dyDescent="0.25">
      <c r="A218" s="4">
        <f t="shared" si="11"/>
        <v>218</v>
      </c>
      <c r="B218" s="173" t="s">
        <v>1205</v>
      </c>
      <c r="C218" s="173" t="s">
        <v>1206</v>
      </c>
      <c r="D218" s="173" t="s">
        <v>1207</v>
      </c>
      <c r="E218" s="173" t="s">
        <v>1208</v>
      </c>
      <c r="F218" s="173" t="s">
        <v>1209</v>
      </c>
      <c r="G218" s="173" t="s">
        <v>1210</v>
      </c>
      <c r="I218" s="4" t="str">
        <f t="shared" si="16"/>
        <v>JA!</v>
      </c>
      <c r="J218" s="4" t="s">
        <v>1205</v>
      </c>
      <c r="K218" s="4" t="str">
        <f t="shared" si="17"/>
        <v>Nej</v>
      </c>
      <c r="L218" s="173" t="s">
        <v>1205</v>
      </c>
      <c r="M218" s="4" t="str">
        <f t="shared" si="18"/>
        <v>Nej</v>
      </c>
      <c r="N218" s="4" t="s">
        <v>1205</v>
      </c>
      <c r="O218" s="4" t="str">
        <f t="shared" si="19"/>
        <v>Nej</v>
      </c>
    </row>
    <row r="219" spans="1:15" ht="187.5" x14ac:dyDescent="0.25">
      <c r="A219" s="4">
        <f t="shared" si="11"/>
        <v>219</v>
      </c>
      <c r="B219" s="173" t="s">
        <v>1211</v>
      </c>
      <c r="C219" s="173" t="s">
        <v>1212</v>
      </c>
      <c r="D219" s="173" t="s">
        <v>1213</v>
      </c>
      <c r="E219" s="173" t="s">
        <v>1214</v>
      </c>
      <c r="F219" s="173" t="s">
        <v>1215</v>
      </c>
      <c r="G219" s="173" t="s">
        <v>1216</v>
      </c>
      <c r="I219" s="4" t="str">
        <f t="shared" si="16"/>
        <v>JA!</v>
      </c>
      <c r="J219" s="4" t="s">
        <v>1211</v>
      </c>
      <c r="K219" s="4" t="str">
        <f t="shared" si="17"/>
        <v>Nej</v>
      </c>
      <c r="L219" s="173" t="s">
        <v>1211</v>
      </c>
      <c r="M219" s="4" t="str">
        <f t="shared" si="18"/>
        <v>Nej</v>
      </c>
      <c r="N219" s="4" t="s">
        <v>1211</v>
      </c>
      <c r="O219" s="4" t="str">
        <f t="shared" si="19"/>
        <v>Nej</v>
      </c>
    </row>
    <row r="220" spans="1:15" ht="25" x14ac:dyDescent="0.25">
      <c r="A220" s="4">
        <f t="shared" si="11"/>
        <v>220</v>
      </c>
      <c r="B220" s="173" t="s">
        <v>1217</v>
      </c>
      <c r="C220" s="173" t="s">
        <v>1218</v>
      </c>
      <c r="D220" s="173" t="s">
        <v>1217</v>
      </c>
      <c r="E220" s="173" t="s">
        <v>1219</v>
      </c>
      <c r="F220" s="173" t="s">
        <v>1220</v>
      </c>
      <c r="G220" s="173" t="s">
        <v>1221</v>
      </c>
      <c r="I220" s="4" t="str">
        <f t="shared" si="16"/>
        <v>JA!</v>
      </c>
      <c r="J220" s="4" t="s">
        <v>1217</v>
      </c>
      <c r="K220" s="4" t="str">
        <f t="shared" si="17"/>
        <v>Nej</v>
      </c>
      <c r="L220" s="173" t="s">
        <v>1217</v>
      </c>
      <c r="M220" s="4" t="str">
        <f t="shared" si="18"/>
        <v>Nej</v>
      </c>
      <c r="N220" s="4" t="s">
        <v>1217</v>
      </c>
      <c r="O220" s="4" t="str">
        <f t="shared" si="19"/>
        <v>Nej</v>
      </c>
    </row>
    <row r="221" spans="1:15" ht="62.5" x14ac:dyDescent="0.25">
      <c r="A221" s="4">
        <f t="shared" si="11"/>
        <v>221</v>
      </c>
      <c r="B221" s="173" t="s">
        <v>1222</v>
      </c>
      <c r="C221" s="173" t="s">
        <v>1223</v>
      </c>
      <c r="D221" s="173" t="s">
        <v>1224</v>
      </c>
      <c r="E221" s="173" t="s">
        <v>1225</v>
      </c>
      <c r="F221" s="173" t="s">
        <v>1226</v>
      </c>
      <c r="G221" s="173" t="s">
        <v>1227</v>
      </c>
      <c r="I221" s="4" t="str">
        <f t="shared" si="16"/>
        <v>JA!</v>
      </c>
      <c r="J221" s="4" t="s">
        <v>1222</v>
      </c>
      <c r="K221" s="4" t="str">
        <f t="shared" si="17"/>
        <v>Nej</v>
      </c>
      <c r="L221" s="173" t="s">
        <v>1222</v>
      </c>
      <c r="M221" s="4" t="str">
        <f t="shared" si="18"/>
        <v>Nej</v>
      </c>
      <c r="N221" s="4" t="s">
        <v>1222</v>
      </c>
      <c r="O221" s="4" t="str">
        <f t="shared" si="19"/>
        <v>Nej</v>
      </c>
    </row>
    <row r="222" spans="1:15" ht="62.5" x14ac:dyDescent="0.25">
      <c r="A222" s="4">
        <f t="shared" si="11"/>
        <v>222</v>
      </c>
      <c r="B222" s="173" t="s">
        <v>1228</v>
      </c>
      <c r="C222" s="173" t="s">
        <v>1229</v>
      </c>
      <c r="D222" s="173" t="s">
        <v>1230</v>
      </c>
      <c r="E222" s="173" t="s">
        <v>1231</v>
      </c>
      <c r="F222" s="173" t="s">
        <v>1232</v>
      </c>
      <c r="G222" s="173" t="s">
        <v>1233</v>
      </c>
      <c r="I222" s="4" t="str">
        <f t="shared" si="16"/>
        <v>JA!</v>
      </c>
      <c r="J222" s="4" t="s">
        <v>1228</v>
      </c>
      <c r="K222" s="4" t="str">
        <f t="shared" si="17"/>
        <v>Nej</v>
      </c>
      <c r="L222" s="173" t="s">
        <v>1228</v>
      </c>
      <c r="M222" s="4" t="str">
        <f t="shared" si="18"/>
        <v>Nej</v>
      </c>
      <c r="N222" s="4" t="s">
        <v>1228</v>
      </c>
      <c r="O222" s="4" t="str">
        <f t="shared" si="19"/>
        <v>Nej</v>
      </c>
    </row>
    <row r="223" spans="1:15" x14ac:dyDescent="0.25">
      <c r="A223" s="4">
        <f t="shared" si="11"/>
        <v>223</v>
      </c>
      <c r="B223" s="173" t="s">
        <v>1234</v>
      </c>
      <c r="C223" s="173" t="s">
        <v>1235</v>
      </c>
      <c r="D223" s="173" t="s">
        <v>1234</v>
      </c>
      <c r="E223" s="173" t="s">
        <v>1236</v>
      </c>
      <c r="F223" s="173" t="s">
        <v>1237</v>
      </c>
      <c r="G223" s="173" t="s">
        <v>1238</v>
      </c>
      <c r="I223" s="4" t="str">
        <f t="shared" si="16"/>
        <v>JA!</v>
      </c>
      <c r="J223" s="4" t="s">
        <v>1234</v>
      </c>
      <c r="K223" s="4" t="str">
        <f t="shared" si="17"/>
        <v>Nej</v>
      </c>
      <c r="L223" s="173" t="s">
        <v>1234</v>
      </c>
      <c r="M223" s="4" t="str">
        <f t="shared" si="18"/>
        <v>Nej</v>
      </c>
      <c r="N223" s="4" t="s">
        <v>1234</v>
      </c>
      <c r="O223" s="4" t="str">
        <f t="shared" si="19"/>
        <v>Nej</v>
      </c>
    </row>
    <row r="224" spans="1:15" ht="37.5" x14ac:dyDescent="0.25">
      <c r="A224" s="4">
        <f t="shared" si="11"/>
        <v>224</v>
      </c>
      <c r="B224" s="173" t="s">
        <v>1239</v>
      </c>
      <c r="C224" s="173" t="s">
        <v>1240</v>
      </c>
      <c r="D224" s="173" t="s">
        <v>1241</v>
      </c>
      <c r="E224" s="173" t="s">
        <v>1242</v>
      </c>
      <c r="F224" s="173" t="s">
        <v>1243</v>
      </c>
      <c r="G224" s="173" t="s">
        <v>1244</v>
      </c>
      <c r="I224" s="4" t="str">
        <f t="shared" si="16"/>
        <v>JA!</v>
      </c>
      <c r="J224" s="4" t="s">
        <v>1239</v>
      </c>
      <c r="K224" s="4" t="str">
        <f t="shared" si="17"/>
        <v>Nej</v>
      </c>
      <c r="L224" s="173" t="s">
        <v>1239</v>
      </c>
      <c r="M224" s="4" t="str">
        <f t="shared" si="18"/>
        <v>Nej</v>
      </c>
      <c r="N224" s="4" t="s">
        <v>1239</v>
      </c>
      <c r="O224" s="4" t="str">
        <f t="shared" si="19"/>
        <v>Nej</v>
      </c>
    </row>
    <row r="225" spans="1:15" ht="25" x14ac:dyDescent="0.25">
      <c r="A225" s="4">
        <f t="shared" si="11"/>
        <v>225</v>
      </c>
      <c r="B225" s="179" t="s">
        <v>1245</v>
      </c>
      <c r="C225" s="179" t="s">
        <v>1246</v>
      </c>
      <c r="D225" s="179" t="s">
        <v>1247</v>
      </c>
      <c r="E225" s="179" t="s">
        <v>1248</v>
      </c>
      <c r="F225" s="179" t="s">
        <v>1249</v>
      </c>
      <c r="G225" s="179" t="s">
        <v>1250</v>
      </c>
      <c r="I225" s="4" t="str">
        <f t="shared" si="16"/>
        <v>JA!</v>
      </c>
      <c r="K225" s="4" t="str">
        <f t="shared" si="17"/>
        <v>JA!</v>
      </c>
      <c r="L225" s="179" t="s">
        <v>1245</v>
      </c>
      <c r="M225" s="4" t="str">
        <f t="shared" si="18"/>
        <v>Nej</v>
      </c>
      <c r="N225" s="4" t="s">
        <v>1245</v>
      </c>
      <c r="O225" s="4" t="str">
        <f t="shared" si="19"/>
        <v>Nej</v>
      </c>
    </row>
    <row r="226" spans="1:15" x14ac:dyDescent="0.25">
      <c r="A226" s="4">
        <f t="shared" si="11"/>
        <v>226</v>
      </c>
      <c r="B226" s="173" t="s">
        <v>1251</v>
      </c>
      <c r="C226" s="173" t="s">
        <v>1252</v>
      </c>
      <c r="D226" s="173" t="s">
        <v>1251</v>
      </c>
      <c r="E226" s="173" t="s">
        <v>1253</v>
      </c>
      <c r="F226" s="173" t="s">
        <v>1254</v>
      </c>
      <c r="I226" s="4" t="str">
        <f t="shared" ref="I226:I233" si="20">+IF(B226=H226,"Nej","JA!")</f>
        <v>JA!</v>
      </c>
      <c r="K226" s="4" t="str">
        <f t="shared" si="17"/>
        <v>JA!</v>
      </c>
      <c r="L226" s="173"/>
      <c r="M226" s="4" t="str">
        <f t="shared" si="18"/>
        <v>JA!</v>
      </c>
      <c r="O226" s="4" t="str">
        <f t="shared" si="19"/>
        <v>JA!</v>
      </c>
    </row>
    <row r="227" spans="1:15" x14ac:dyDescent="0.25">
      <c r="A227" s="4">
        <f t="shared" si="11"/>
        <v>227</v>
      </c>
      <c r="B227" s="173" t="s">
        <v>697</v>
      </c>
      <c r="C227" s="173" t="s">
        <v>698</v>
      </c>
      <c r="D227" s="173" t="s">
        <v>699</v>
      </c>
      <c r="E227" s="173" t="s">
        <v>700</v>
      </c>
      <c r="F227" s="173" t="s">
        <v>1255</v>
      </c>
      <c r="I227" s="4" t="str">
        <f t="shared" si="20"/>
        <v>JA!</v>
      </c>
      <c r="K227" s="4" t="str">
        <f t="shared" si="17"/>
        <v>JA!</v>
      </c>
      <c r="L227" s="173"/>
      <c r="M227" s="4" t="str">
        <f t="shared" si="18"/>
        <v>JA!</v>
      </c>
      <c r="O227" s="4" t="str">
        <f t="shared" si="19"/>
        <v>JA!</v>
      </c>
    </row>
    <row r="228" spans="1:15" x14ac:dyDescent="0.25">
      <c r="A228" s="4">
        <f t="shared" si="11"/>
        <v>228</v>
      </c>
      <c r="B228" s="173" t="s">
        <v>1256</v>
      </c>
      <c r="C228" s="182" t="s">
        <v>1257</v>
      </c>
      <c r="D228" s="173" t="s">
        <v>1256</v>
      </c>
      <c r="E228" s="173" t="s">
        <v>1256</v>
      </c>
      <c r="F228" s="173" t="s">
        <v>1256</v>
      </c>
      <c r="G228" s="173" t="s">
        <v>1256</v>
      </c>
      <c r="I228" s="4" t="str">
        <f t="shared" si="20"/>
        <v>JA!</v>
      </c>
      <c r="J228" s="4" t="s">
        <v>1256</v>
      </c>
      <c r="K228" s="4" t="str">
        <f t="shared" si="17"/>
        <v>Nej</v>
      </c>
      <c r="L228" s="173" t="s">
        <v>1256</v>
      </c>
      <c r="M228" s="4" t="str">
        <f t="shared" si="18"/>
        <v>Nej</v>
      </c>
      <c r="N228" s="4" t="s">
        <v>1256</v>
      </c>
      <c r="O228" s="4" t="str">
        <f t="shared" si="19"/>
        <v>Nej</v>
      </c>
    </row>
    <row r="229" spans="1:15" ht="50" x14ac:dyDescent="0.25">
      <c r="A229" s="4">
        <f t="shared" si="11"/>
        <v>229</v>
      </c>
      <c r="B229" s="173" t="s">
        <v>1258</v>
      </c>
      <c r="C229" s="182" t="s">
        <v>1259</v>
      </c>
      <c r="D229" s="173" t="s">
        <v>1260</v>
      </c>
      <c r="E229" s="173" t="s">
        <v>1261</v>
      </c>
      <c r="F229" s="173" t="s">
        <v>1262</v>
      </c>
      <c r="G229" s="173" t="s">
        <v>1263</v>
      </c>
      <c r="I229" s="4" t="str">
        <f t="shared" si="20"/>
        <v>JA!</v>
      </c>
      <c r="J229" s="4" t="s">
        <v>1258</v>
      </c>
      <c r="K229" s="4" t="str">
        <f t="shared" si="17"/>
        <v>Nej</v>
      </c>
      <c r="L229" s="173" t="s">
        <v>1258</v>
      </c>
      <c r="M229" s="4" t="str">
        <f t="shared" si="18"/>
        <v>Nej</v>
      </c>
      <c r="N229" s="4" t="s">
        <v>1258</v>
      </c>
      <c r="O229" s="4" t="str">
        <f t="shared" si="19"/>
        <v>Nej</v>
      </c>
    </row>
    <row r="230" spans="1:15" x14ac:dyDescent="0.25">
      <c r="A230" s="4">
        <f t="shared" si="11"/>
        <v>230</v>
      </c>
      <c r="B230" s="173" t="s">
        <v>1264</v>
      </c>
      <c r="C230" s="182" t="s">
        <v>1265</v>
      </c>
      <c r="D230" s="173" t="s">
        <v>1264</v>
      </c>
      <c r="E230" s="173" t="s">
        <v>1264</v>
      </c>
      <c r="F230" s="173" t="s">
        <v>1264</v>
      </c>
      <c r="G230" s="173" t="s">
        <v>1264</v>
      </c>
      <c r="I230" s="4" t="str">
        <f t="shared" si="20"/>
        <v>JA!</v>
      </c>
      <c r="J230" s="4" t="s">
        <v>1264</v>
      </c>
      <c r="K230" s="4" t="str">
        <f t="shared" si="17"/>
        <v>Nej</v>
      </c>
      <c r="L230" s="173" t="s">
        <v>1264</v>
      </c>
      <c r="M230" s="4" t="str">
        <f t="shared" si="18"/>
        <v>Nej</v>
      </c>
      <c r="N230" s="4" t="s">
        <v>1264</v>
      </c>
      <c r="O230" s="4" t="str">
        <f t="shared" si="19"/>
        <v>Nej</v>
      </c>
    </row>
    <row r="231" spans="1:15" ht="37.5" x14ac:dyDescent="0.25">
      <c r="A231" s="4">
        <f t="shared" si="11"/>
        <v>231</v>
      </c>
      <c r="B231" s="173" t="s">
        <v>1266</v>
      </c>
      <c r="C231" s="182" t="s">
        <v>1267</v>
      </c>
      <c r="D231" s="173" t="s">
        <v>1266</v>
      </c>
      <c r="E231" s="173" t="s">
        <v>1268</v>
      </c>
      <c r="F231" s="173" t="s">
        <v>1269</v>
      </c>
      <c r="G231" s="173" t="s">
        <v>1270</v>
      </c>
      <c r="I231" s="4" t="str">
        <f t="shared" si="20"/>
        <v>JA!</v>
      </c>
      <c r="J231" s="4" t="s">
        <v>1266</v>
      </c>
      <c r="K231" s="4" t="str">
        <f t="shared" si="17"/>
        <v>Nej</v>
      </c>
      <c r="L231" s="173" t="s">
        <v>1266</v>
      </c>
      <c r="M231" s="4" t="str">
        <f t="shared" si="18"/>
        <v>Nej</v>
      </c>
      <c r="N231" s="4" t="s">
        <v>1266</v>
      </c>
      <c r="O231" s="4" t="str">
        <f t="shared" si="19"/>
        <v>Nej</v>
      </c>
    </row>
    <row r="232" spans="1:15" x14ac:dyDescent="0.25">
      <c r="A232" s="4">
        <f t="shared" si="11"/>
        <v>232</v>
      </c>
      <c r="B232" s="173" t="s">
        <v>1271</v>
      </c>
      <c r="C232" s="182" t="s">
        <v>1272</v>
      </c>
      <c r="D232" s="173" t="s">
        <v>1271</v>
      </c>
      <c r="E232" s="173" t="s">
        <v>1271</v>
      </c>
      <c r="F232" s="173" t="s">
        <v>1271</v>
      </c>
      <c r="G232" s="173" t="s">
        <v>1271</v>
      </c>
      <c r="I232" s="4" t="str">
        <f t="shared" si="20"/>
        <v>JA!</v>
      </c>
      <c r="J232" s="4" t="s">
        <v>1271</v>
      </c>
      <c r="K232" s="4" t="str">
        <f t="shared" si="17"/>
        <v>Nej</v>
      </c>
      <c r="L232" s="173" t="s">
        <v>1271</v>
      </c>
      <c r="M232" s="4" t="str">
        <f t="shared" si="18"/>
        <v>Nej</v>
      </c>
      <c r="N232" s="4" t="s">
        <v>1271</v>
      </c>
      <c r="O232" s="4" t="str">
        <f t="shared" si="19"/>
        <v>Nej</v>
      </c>
    </row>
    <row r="233" spans="1:15" ht="37.5" x14ac:dyDescent="0.25">
      <c r="A233" s="4">
        <f t="shared" si="11"/>
        <v>233</v>
      </c>
      <c r="B233" s="173" t="s">
        <v>1273</v>
      </c>
      <c r="C233" s="182" t="s">
        <v>1274</v>
      </c>
      <c r="D233" s="173" t="s">
        <v>1275</v>
      </c>
      <c r="E233" s="173" t="s">
        <v>1276</v>
      </c>
      <c r="F233" s="173" t="s">
        <v>1273</v>
      </c>
      <c r="G233" s="173" t="s">
        <v>1277</v>
      </c>
      <c r="I233" s="4" t="str">
        <f t="shared" si="20"/>
        <v>JA!</v>
      </c>
      <c r="J233" s="4" t="s">
        <v>1273</v>
      </c>
      <c r="K233" s="4" t="str">
        <f t="shared" si="17"/>
        <v>Nej</v>
      </c>
      <c r="L233" s="173" t="s">
        <v>1273</v>
      </c>
      <c r="M233" s="4" t="str">
        <f t="shared" si="18"/>
        <v>Nej</v>
      </c>
      <c r="N233" s="4" t="s">
        <v>1273</v>
      </c>
      <c r="O233" s="4" t="str">
        <f t="shared" si="19"/>
        <v>Nej</v>
      </c>
    </row>
    <row r="234" spans="1:15" ht="262.5" x14ac:dyDescent="0.25">
      <c r="A234" s="4">
        <f t="shared" si="11"/>
        <v>234</v>
      </c>
      <c r="B234" s="173" t="s">
        <v>1278</v>
      </c>
      <c r="C234" s="182" t="s">
        <v>1279</v>
      </c>
      <c r="D234" s="173" t="s">
        <v>1280</v>
      </c>
      <c r="E234" s="173" t="s">
        <v>1281</v>
      </c>
      <c r="F234" s="173" t="s">
        <v>1282</v>
      </c>
      <c r="G234" s="173" t="s">
        <v>1283</v>
      </c>
      <c r="I234" s="4" t="str">
        <f t="shared" ref="I234:I289" si="21">+IF(B234=H234,"Nej","JA!")</f>
        <v>JA!</v>
      </c>
      <c r="K234" s="4" t="str">
        <f t="shared" si="17"/>
        <v>JA!</v>
      </c>
      <c r="L234" s="173" t="s">
        <v>1278</v>
      </c>
      <c r="M234" s="4" t="str">
        <f t="shared" si="18"/>
        <v>Nej</v>
      </c>
      <c r="N234" s="4" t="s">
        <v>1278</v>
      </c>
      <c r="O234" s="4" t="str">
        <f t="shared" si="19"/>
        <v>Nej</v>
      </c>
    </row>
    <row r="235" spans="1:15" x14ac:dyDescent="0.25">
      <c r="A235" s="4">
        <f t="shared" si="11"/>
        <v>235</v>
      </c>
      <c r="B235" s="173" t="s">
        <v>1284</v>
      </c>
      <c r="C235" s="182" t="s">
        <v>1285</v>
      </c>
      <c r="D235" s="173" t="s">
        <v>1286</v>
      </c>
      <c r="E235" s="173" t="s">
        <v>260</v>
      </c>
      <c r="F235" s="173" t="s">
        <v>1287</v>
      </c>
      <c r="G235" s="173" t="s">
        <v>1288</v>
      </c>
      <c r="I235" s="4" t="str">
        <f t="shared" si="21"/>
        <v>JA!</v>
      </c>
      <c r="K235" s="4" t="str">
        <f t="shared" si="17"/>
        <v>JA!</v>
      </c>
      <c r="M235" s="4" t="str">
        <f t="shared" si="18"/>
        <v>JA!</v>
      </c>
      <c r="N235" s="4" t="s">
        <v>1284</v>
      </c>
      <c r="O235" s="4" t="str">
        <f t="shared" si="19"/>
        <v>Nej</v>
      </c>
    </row>
    <row r="236" spans="1:15" x14ac:dyDescent="0.25">
      <c r="A236" s="4">
        <f t="shared" si="11"/>
        <v>236</v>
      </c>
      <c r="B236" s="173" t="s">
        <v>1289</v>
      </c>
      <c r="C236" s="182" t="s">
        <v>1290</v>
      </c>
      <c r="D236" s="173" t="s">
        <v>1291</v>
      </c>
      <c r="E236" s="173" t="s">
        <v>1292</v>
      </c>
      <c r="F236" s="173" t="s">
        <v>1293</v>
      </c>
      <c r="G236" s="173" t="s">
        <v>1294</v>
      </c>
      <c r="I236" s="4" t="str">
        <f t="shared" si="21"/>
        <v>JA!</v>
      </c>
      <c r="K236" s="4" t="str">
        <f t="shared" si="17"/>
        <v>JA!</v>
      </c>
      <c r="M236" s="4" t="str">
        <f t="shared" si="18"/>
        <v>JA!</v>
      </c>
      <c r="N236" s="4" t="s">
        <v>1289</v>
      </c>
      <c r="O236" s="4" t="str">
        <f t="shared" si="19"/>
        <v>Nej</v>
      </c>
    </row>
    <row r="237" spans="1:15" x14ac:dyDescent="0.25">
      <c r="A237" s="4">
        <f t="shared" si="11"/>
        <v>237</v>
      </c>
      <c r="B237" s="173" t="s">
        <v>1295</v>
      </c>
      <c r="C237" s="182" t="s">
        <v>1296</v>
      </c>
      <c r="D237" s="173" t="s">
        <v>1295</v>
      </c>
      <c r="E237" s="173" t="s">
        <v>1297</v>
      </c>
      <c r="F237" s="173" t="s">
        <v>1298</v>
      </c>
      <c r="I237" s="4" t="str">
        <f t="shared" si="21"/>
        <v>JA!</v>
      </c>
      <c r="K237" s="4" t="str">
        <f t="shared" si="17"/>
        <v>JA!</v>
      </c>
      <c r="M237" s="4" t="str">
        <f t="shared" si="18"/>
        <v>JA!</v>
      </c>
      <c r="O237" s="4" t="str">
        <f t="shared" si="19"/>
        <v>JA!</v>
      </c>
    </row>
    <row r="238" spans="1:15" ht="14" x14ac:dyDescent="0.3">
      <c r="A238" s="4">
        <f t="shared" si="11"/>
        <v>238</v>
      </c>
      <c r="B238" s="173" t="s">
        <v>251</v>
      </c>
      <c r="C238" s="173" t="s">
        <v>252</v>
      </c>
      <c r="D238" s="173" t="s">
        <v>253</v>
      </c>
      <c r="E238" t="s">
        <v>1299</v>
      </c>
      <c r="F238" t="s">
        <v>255</v>
      </c>
      <c r="G238" t="s">
        <v>1300</v>
      </c>
      <c r="I238" s="4" t="str">
        <f>+IF(B238=H238,"Nej","JA!")</f>
        <v>JA!</v>
      </c>
      <c r="K238" s="4" t="str">
        <f t="shared" si="17"/>
        <v>JA!</v>
      </c>
      <c r="M238" s="4" t="str">
        <f t="shared" si="18"/>
        <v>JA!</v>
      </c>
      <c r="O238" s="4" t="str">
        <f t="shared" si="19"/>
        <v>JA!</v>
      </c>
    </row>
    <row r="239" spans="1:15" x14ac:dyDescent="0.25">
      <c r="A239" s="4">
        <f t="shared" si="11"/>
        <v>239</v>
      </c>
      <c r="B239" s="173" t="s">
        <v>1301</v>
      </c>
      <c r="C239" s="173" t="s">
        <v>1302</v>
      </c>
      <c r="D239" s="213" t="s">
        <v>1301</v>
      </c>
      <c r="E239" s="173" t="s">
        <v>1248</v>
      </c>
      <c r="F239" s="173" t="s">
        <v>1303</v>
      </c>
      <c r="G239" s="173" t="s">
        <v>1304</v>
      </c>
      <c r="I239" s="4" t="str">
        <f t="shared" si="21"/>
        <v>JA!</v>
      </c>
      <c r="K239" s="4" t="str">
        <f t="shared" si="17"/>
        <v>JA!</v>
      </c>
      <c r="M239" s="4" t="str">
        <f t="shared" si="18"/>
        <v>JA!</v>
      </c>
      <c r="O239" s="4" t="str">
        <f t="shared" si="19"/>
        <v>JA!</v>
      </c>
    </row>
    <row r="240" spans="1:15" x14ac:dyDescent="0.25">
      <c r="A240" s="4">
        <f t="shared" si="11"/>
        <v>240</v>
      </c>
      <c r="B240" s="173" t="s">
        <v>1305</v>
      </c>
      <c r="C240" s="173" t="s">
        <v>258</v>
      </c>
      <c r="D240" s="173" t="s">
        <v>259</v>
      </c>
      <c r="E240" s="173" t="s">
        <v>1306</v>
      </c>
      <c r="F240" s="173" t="s">
        <v>261</v>
      </c>
      <c r="G240" s="173" t="s">
        <v>1307</v>
      </c>
      <c r="I240" s="4" t="str">
        <f t="shared" si="21"/>
        <v>JA!</v>
      </c>
      <c r="K240" s="4" t="str">
        <f t="shared" si="17"/>
        <v>JA!</v>
      </c>
      <c r="M240" s="4" t="str">
        <f t="shared" si="18"/>
        <v>JA!</v>
      </c>
      <c r="O240" s="4" t="str">
        <f t="shared" si="19"/>
        <v>JA!</v>
      </c>
    </row>
    <row r="241" spans="1:15" x14ac:dyDescent="0.25">
      <c r="A241" s="4">
        <f t="shared" si="11"/>
        <v>241</v>
      </c>
      <c r="B241" s="213" t="s">
        <v>1308</v>
      </c>
      <c r="C241" s="173" t="s">
        <v>1309</v>
      </c>
      <c r="D241" s="173" t="s">
        <v>1308</v>
      </c>
      <c r="E241" s="173" t="s">
        <v>1310</v>
      </c>
      <c r="F241" s="173" t="s">
        <v>1311</v>
      </c>
      <c r="G241" s="214" t="s">
        <v>1312</v>
      </c>
      <c r="I241" s="4" t="str">
        <f t="shared" si="21"/>
        <v>JA!</v>
      </c>
      <c r="K241" s="4" t="str">
        <f t="shared" si="17"/>
        <v>JA!</v>
      </c>
      <c r="M241" s="4" t="str">
        <f t="shared" si="18"/>
        <v>JA!</v>
      </c>
      <c r="O241" s="4" t="str">
        <f t="shared" si="19"/>
        <v>JA!</v>
      </c>
    </row>
    <row r="242" spans="1:15" x14ac:dyDescent="0.25">
      <c r="A242" s="4">
        <f t="shared" si="11"/>
        <v>242</v>
      </c>
      <c r="B242" s="173" t="s">
        <v>1313</v>
      </c>
      <c r="C242" s="173" t="s">
        <v>1314</v>
      </c>
      <c r="D242" s="173" t="s">
        <v>1315</v>
      </c>
      <c r="E242" s="173" t="s">
        <v>1316</v>
      </c>
      <c r="F242" s="173" t="s">
        <v>1317</v>
      </c>
      <c r="G242" s="173" t="s">
        <v>1318</v>
      </c>
      <c r="I242" s="4" t="str">
        <f t="shared" si="21"/>
        <v>JA!</v>
      </c>
      <c r="K242" s="4" t="str">
        <f t="shared" si="17"/>
        <v>JA!</v>
      </c>
      <c r="M242" s="4" t="str">
        <f t="shared" si="18"/>
        <v>JA!</v>
      </c>
      <c r="O242" s="4" t="str">
        <f t="shared" si="19"/>
        <v>JA!</v>
      </c>
    </row>
    <row r="243" spans="1:15" ht="37.5" x14ac:dyDescent="0.3">
      <c r="A243" s="4">
        <f>ROW(B243)</f>
        <v>243</v>
      </c>
      <c r="B243" s="173" t="s">
        <v>1319</v>
      </c>
      <c r="C243" s="173" t="s">
        <v>1320</v>
      </c>
      <c r="D243" s="173" t="s">
        <v>1321</v>
      </c>
      <c r="E243" s="173" t="s">
        <v>1322</v>
      </c>
      <c r="F243" t="s">
        <v>1323</v>
      </c>
      <c r="G243" s="173" t="s">
        <v>1324</v>
      </c>
      <c r="I243" s="4" t="str">
        <f t="shared" si="21"/>
        <v>JA!</v>
      </c>
      <c r="K243" s="4" t="str">
        <f t="shared" si="17"/>
        <v>JA!</v>
      </c>
      <c r="M243" s="4" t="str">
        <f t="shared" si="18"/>
        <v>JA!</v>
      </c>
      <c r="O243" s="4" t="str">
        <f t="shared" si="19"/>
        <v>JA!</v>
      </c>
    </row>
    <row r="244" spans="1:15" x14ac:dyDescent="0.25">
      <c r="A244" s="4">
        <f t="shared" si="11"/>
        <v>244</v>
      </c>
      <c r="B244" s="173" t="s">
        <v>1325</v>
      </c>
      <c r="C244" s="173" t="s">
        <v>1326</v>
      </c>
      <c r="D244" s="173" t="s">
        <v>1327</v>
      </c>
      <c r="E244" s="173" t="s">
        <v>1328</v>
      </c>
      <c r="F244" s="173" t="s">
        <v>1329</v>
      </c>
      <c r="G244" s="173" t="s">
        <v>1330</v>
      </c>
      <c r="I244" s="4" t="str">
        <f t="shared" si="21"/>
        <v>JA!</v>
      </c>
      <c r="K244" s="4" t="str">
        <f t="shared" si="17"/>
        <v>JA!</v>
      </c>
      <c r="M244" s="4" t="str">
        <f t="shared" si="18"/>
        <v>JA!</v>
      </c>
      <c r="O244" s="4" t="str">
        <f t="shared" si="19"/>
        <v>JA!</v>
      </c>
    </row>
    <row r="245" spans="1:15" x14ac:dyDescent="0.25">
      <c r="A245" s="4">
        <f t="shared" si="11"/>
        <v>245</v>
      </c>
      <c r="B245" s="173" t="s">
        <v>1331</v>
      </c>
      <c r="C245" s="173" t="s">
        <v>1332</v>
      </c>
      <c r="D245" s="173" t="s">
        <v>1333</v>
      </c>
      <c r="E245" s="173" t="s">
        <v>1334</v>
      </c>
      <c r="F245" s="173" t="s">
        <v>1335</v>
      </c>
      <c r="G245" s="173" t="s">
        <v>1336</v>
      </c>
      <c r="I245" s="4" t="str">
        <f t="shared" si="21"/>
        <v>JA!</v>
      </c>
      <c r="K245" s="4" t="str">
        <f t="shared" si="17"/>
        <v>JA!</v>
      </c>
      <c r="M245" s="4" t="str">
        <f t="shared" si="18"/>
        <v>JA!</v>
      </c>
      <c r="O245" s="4" t="str">
        <f t="shared" si="19"/>
        <v>JA!</v>
      </c>
    </row>
    <row r="246" spans="1:15" x14ac:dyDescent="0.25">
      <c r="A246" s="4">
        <f t="shared" si="11"/>
        <v>246</v>
      </c>
      <c r="I246" s="4" t="str">
        <f t="shared" si="21"/>
        <v>Nej</v>
      </c>
      <c r="K246" s="4" t="str">
        <f t="shared" si="17"/>
        <v>Nej</v>
      </c>
      <c r="M246" s="4" t="str">
        <f t="shared" si="18"/>
        <v>Nej</v>
      </c>
      <c r="O246" s="4" t="str">
        <f t="shared" si="19"/>
        <v>Nej</v>
      </c>
    </row>
    <row r="247" spans="1:15" x14ac:dyDescent="0.25">
      <c r="A247" s="4">
        <f t="shared" si="11"/>
        <v>247</v>
      </c>
      <c r="I247" s="4" t="str">
        <f t="shared" si="21"/>
        <v>Nej</v>
      </c>
      <c r="K247" s="4" t="str">
        <f t="shared" si="17"/>
        <v>Nej</v>
      </c>
      <c r="M247" s="4" t="str">
        <f t="shared" si="18"/>
        <v>Nej</v>
      </c>
      <c r="O247" s="4" t="str">
        <f t="shared" si="19"/>
        <v>Nej</v>
      </c>
    </row>
    <row r="248" spans="1:15" x14ac:dyDescent="0.25">
      <c r="A248" s="4">
        <f t="shared" si="11"/>
        <v>248</v>
      </c>
      <c r="I248" s="4" t="str">
        <f t="shared" si="21"/>
        <v>Nej</v>
      </c>
      <c r="K248" s="4" t="str">
        <f t="shared" si="17"/>
        <v>Nej</v>
      </c>
      <c r="M248" s="4" t="str">
        <f t="shared" si="18"/>
        <v>Nej</v>
      </c>
      <c r="O248" s="4" t="str">
        <f t="shared" si="19"/>
        <v>Nej</v>
      </c>
    </row>
    <row r="249" spans="1:15" x14ac:dyDescent="0.25">
      <c r="A249" s="4">
        <f t="shared" si="11"/>
        <v>249</v>
      </c>
      <c r="I249" s="4" t="str">
        <f t="shared" si="21"/>
        <v>Nej</v>
      </c>
      <c r="K249" s="4" t="str">
        <f t="shared" si="17"/>
        <v>Nej</v>
      </c>
      <c r="M249" s="4" t="str">
        <f t="shared" si="18"/>
        <v>Nej</v>
      </c>
      <c r="O249" s="4" t="str">
        <f t="shared" si="19"/>
        <v>Nej</v>
      </c>
    </row>
    <row r="250" spans="1:15" x14ac:dyDescent="0.25">
      <c r="A250" s="4">
        <f t="shared" si="11"/>
        <v>250</v>
      </c>
      <c r="I250" s="4" t="str">
        <f t="shared" si="21"/>
        <v>Nej</v>
      </c>
      <c r="K250" s="4" t="str">
        <f t="shared" si="17"/>
        <v>Nej</v>
      </c>
      <c r="M250" s="4" t="str">
        <f t="shared" si="18"/>
        <v>Nej</v>
      </c>
      <c r="O250" s="4" t="str">
        <f t="shared" si="19"/>
        <v>Nej</v>
      </c>
    </row>
    <row r="251" spans="1:15" x14ac:dyDescent="0.25">
      <c r="A251" s="4">
        <f t="shared" si="11"/>
        <v>251</v>
      </c>
      <c r="I251" s="4" t="str">
        <f t="shared" si="21"/>
        <v>Nej</v>
      </c>
      <c r="K251" s="4" t="str">
        <f t="shared" si="17"/>
        <v>Nej</v>
      </c>
      <c r="M251" s="4" t="str">
        <f t="shared" si="18"/>
        <v>Nej</v>
      </c>
      <c r="O251" s="4" t="str">
        <f t="shared" si="19"/>
        <v>Nej</v>
      </c>
    </row>
    <row r="252" spans="1:15" x14ac:dyDescent="0.25">
      <c r="A252" s="4">
        <f t="shared" si="11"/>
        <v>252</v>
      </c>
      <c r="I252" s="4" t="str">
        <f t="shared" si="21"/>
        <v>Nej</v>
      </c>
      <c r="K252" s="4" t="str">
        <f t="shared" si="17"/>
        <v>Nej</v>
      </c>
      <c r="M252" s="4" t="str">
        <f t="shared" si="18"/>
        <v>Nej</v>
      </c>
      <c r="O252" s="4" t="str">
        <f t="shared" si="19"/>
        <v>Nej</v>
      </c>
    </row>
    <row r="253" spans="1:15" x14ac:dyDescent="0.25">
      <c r="A253" s="4">
        <f t="shared" si="11"/>
        <v>253</v>
      </c>
      <c r="I253" s="4" t="str">
        <f t="shared" si="21"/>
        <v>Nej</v>
      </c>
      <c r="K253" s="4" t="str">
        <f t="shared" si="17"/>
        <v>Nej</v>
      </c>
      <c r="M253" s="4" t="str">
        <f t="shared" si="18"/>
        <v>Nej</v>
      </c>
      <c r="O253" s="4" t="str">
        <f t="shared" si="19"/>
        <v>Nej</v>
      </c>
    </row>
    <row r="254" spans="1:15" x14ac:dyDescent="0.25">
      <c r="A254" s="4">
        <f t="shared" si="11"/>
        <v>254</v>
      </c>
      <c r="I254" s="4" t="str">
        <f t="shared" si="21"/>
        <v>Nej</v>
      </c>
      <c r="K254" s="4" t="str">
        <f t="shared" si="17"/>
        <v>Nej</v>
      </c>
      <c r="M254" s="4" t="str">
        <f t="shared" si="18"/>
        <v>Nej</v>
      </c>
      <c r="O254" s="4" t="str">
        <f t="shared" si="19"/>
        <v>Nej</v>
      </c>
    </row>
    <row r="255" spans="1:15" x14ac:dyDescent="0.25">
      <c r="A255" s="4">
        <f t="shared" si="11"/>
        <v>255</v>
      </c>
      <c r="I255" s="4" t="str">
        <f t="shared" si="21"/>
        <v>Nej</v>
      </c>
      <c r="K255" s="4" t="str">
        <f t="shared" si="17"/>
        <v>Nej</v>
      </c>
      <c r="M255" s="4" t="str">
        <f t="shared" si="18"/>
        <v>Nej</v>
      </c>
      <c r="O255" s="4" t="str">
        <f t="shared" si="19"/>
        <v>Nej</v>
      </c>
    </row>
    <row r="256" spans="1:15" x14ac:dyDescent="0.25">
      <c r="A256" s="4">
        <f t="shared" si="11"/>
        <v>256</v>
      </c>
      <c r="I256" s="4" t="str">
        <f t="shared" si="21"/>
        <v>Nej</v>
      </c>
      <c r="K256" s="4" t="str">
        <f t="shared" si="17"/>
        <v>Nej</v>
      </c>
      <c r="M256" s="4" t="str">
        <f t="shared" si="18"/>
        <v>Nej</v>
      </c>
      <c r="O256" s="4" t="str">
        <f t="shared" si="19"/>
        <v>Nej</v>
      </c>
    </row>
    <row r="257" spans="1:15" x14ac:dyDescent="0.25">
      <c r="A257" s="4">
        <f t="shared" si="11"/>
        <v>257</v>
      </c>
      <c r="I257" s="4" t="str">
        <f t="shared" si="21"/>
        <v>Nej</v>
      </c>
      <c r="K257" s="4" t="str">
        <f t="shared" si="17"/>
        <v>Nej</v>
      </c>
      <c r="M257" s="4" t="str">
        <f t="shared" si="18"/>
        <v>Nej</v>
      </c>
      <c r="O257" s="4" t="str">
        <f t="shared" si="19"/>
        <v>Nej</v>
      </c>
    </row>
    <row r="258" spans="1:15" x14ac:dyDescent="0.25">
      <c r="A258" s="4">
        <f t="shared" si="11"/>
        <v>258</v>
      </c>
      <c r="I258" s="4" t="str">
        <f t="shared" si="21"/>
        <v>Nej</v>
      </c>
      <c r="K258" s="4" t="str">
        <f t="shared" si="17"/>
        <v>Nej</v>
      </c>
      <c r="M258" s="4" t="str">
        <f t="shared" si="18"/>
        <v>Nej</v>
      </c>
      <c r="O258" s="4" t="str">
        <f t="shared" si="19"/>
        <v>Nej</v>
      </c>
    </row>
    <row r="259" spans="1:15" x14ac:dyDescent="0.25">
      <c r="A259" s="4">
        <f t="shared" si="11"/>
        <v>259</v>
      </c>
      <c r="I259" s="4" t="str">
        <f t="shared" si="21"/>
        <v>Nej</v>
      </c>
      <c r="K259" s="4" t="str">
        <f t="shared" ref="K259:K322" si="22">+IF(B259=J259,"Nej","JA!")</f>
        <v>Nej</v>
      </c>
      <c r="M259" s="4" t="str">
        <f t="shared" ref="M259:M322" si="23">+IF(B259=L259,"Nej","JA!")</f>
        <v>Nej</v>
      </c>
      <c r="O259" s="4" t="str">
        <f t="shared" ref="O259:O322" si="24">+IF(B259=N259,"Nej","JA!")</f>
        <v>Nej</v>
      </c>
    </row>
    <row r="260" spans="1:15" x14ac:dyDescent="0.25">
      <c r="A260" s="4">
        <f t="shared" si="11"/>
        <v>260</v>
      </c>
      <c r="I260" s="4" t="str">
        <f t="shared" si="21"/>
        <v>Nej</v>
      </c>
      <c r="K260" s="4" t="str">
        <f t="shared" si="22"/>
        <v>Nej</v>
      </c>
      <c r="M260" s="4" t="str">
        <f t="shared" si="23"/>
        <v>Nej</v>
      </c>
      <c r="O260" s="4" t="str">
        <f t="shared" si="24"/>
        <v>Nej</v>
      </c>
    </row>
    <row r="261" spans="1:15" x14ac:dyDescent="0.25">
      <c r="A261" s="4">
        <f t="shared" si="11"/>
        <v>261</v>
      </c>
      <c r="I261" s="4" t="str">
        <f t="shared" si="21"/>
        <v>Nej</v>
      </c>
      <c r="K261" s="4" t="str">
        <f t="shared" si="22"/>
        <v>Nej</v>
      </c>
      <c r="M261" s="4" t="str">
        <f t="shared" si="23"/>
        <v>Nej</v>
      </c>
      <c r="O261" s="4" t="str">
        <f t="shared" si="24"/>
        <v>Nej</v>
      </c>
    </row>
    <row r="262" spans="1:15" x14ac:dyDescent="0.25">
      <c r="A262" s="4">
        <f t="shared" ref="A262:A303" si="25">ROW(B262)</f>
        <v>262</v>
      </c>
      <c r="I262" s="4" t="str">
        <f t="shared" si="21"/>
        <v>Nej</v>
      </c>
      <c r="K262" s="4" t="str">
        <f t="shared" si="22"/>
        <v>Nej</v>
      </c>
      <c r="M262" s="4" t="str">
        <f t="shared" si="23"/>
        <v>Nej</v>
      </c>
      <c r="O262" s="4" t="str">
        <f t="shared" si="24"/>
        <v>Nej</v>
      </c>
    </row>
    <row r="263" spans="1:15" x14ac:dyDescent="0.25">
      <c r="A263" s="4">
        <f t="shared" si="25"/>
        <v>263</v>
      </c>
      <c r="I263" s="4" t="str">
        <f t="shared" si="21"/>
        <v>Nej</v>
      </c>
      <c r="K263" s="4" t="str">
        <f t="shared" si="22"/>
        <v>Nej</v>
      </c>
      <c r="M263" s="4" t="str">
        <f t="shared" si="23"/>
        <v>Nej</v>
      </c>
      <c r="O263" s="4" t="str">
        <f t="shared" si="24"/>
        <v>Nej</v>
      </c>
    </row>
    <row r="264" spans="1:15" x14ac:dyDescent="0.25">
      <c r="A264" s="4">
        <f t="shared" si="25"/>
        <v>264</v>
      </c>
      <c r="I264" s="4" t="str">
        <f t="shared" si="21"/>
        <v>Nej</v>
      </c>
      <c r="K264" s="4" t="str">
        <f t="shared" si="22"/>
        <v>Nej</v>
      </c>
      <c r="M264" s="4" t="str">
        <f t="shared" si="23"/>
        <v>Nej</v>
      </c>
      <c r="O264" s="4" t="str">
        <f t="shared" si="24"/>
        <v>Nej</v>
      </c>
    </row>
    <row r="265" spans="1:15" x14ac:dyDescent="0.25">
      <c r="A265" s="4">
        <f t="shared" si="25"/>
        <v>265</v>
      </c>
      <c r="I265" s="4" t="str">
        <f t="shared" si="21"/>
        <v>Nej</v>
      </c>
      <c r="K265" s="4" t="str">
        <f t="shared" si="22"/>
        <v>Nej</v>
      </c>
      <c r="M265" s="4" t="str">
        <f t="shared" si="23"/>
        <v>Nej</v>
      </c>
      <c r="O265" s="4" t="str">
        <f t="shared" si="24"/>
        <v>Nej</v>
      </c>
    </row>
    <row r="266" spans="1:15" x14ac:dyDescent="0.25">
      <c r="A266" s="4">
        <f t="shared" si="25"/>
        <v>266</v>
      </c>
      <c r="I266" s="4" t="str">
        <f t="shared" si="21"/>
        <v>Nej</v>
      </c>
      <c r="K266" s="4" t="str">
        <f t="shared" si="22"/>
        <v>Nej</v>
      </c>
      <c r="M266" s="4" t="str">
        <f t="shared" si="23"/>
        <v>Nej</v>
      </c>
      <c r="O266" s="4" t="str">
        <f t="shared" si="24"/>
        <v>Nej</v>
      </c>
    </row>
    <row r="267" spans="1:15" x14ac:dyDescent="0.25">
      <c r="A267" s="4">
        <f t="shared" si="25"/>
        <v>267</v>
      </c>
      <c r="I267" s="4" t="str">
        <f t="shared" si="21"/>
        <v>Nej</v>
      </c>
      <c r="K267" s="4" t="str">
        <f t="shared" si="22"/>
        <v>Nej</v>
      </c>
      <c r="M267" s="4" t="str">
        <f t="shared" si="23"/>
        <v>Nej</v>
      </c>
      <c r="O267" s="4" t="str">
        <f t="shared" si="24"/>
        <v>Nej</v>
      </c>
    </row>
    <row r="268" spans="1:15" x14ac:dyDescent="0.25">
      <c r="A268" s="4">
        <f t="shared" si="25"/>
        <v>268</v>
      </c>
      <c r="I268" s="4" t="str">
        <f t="shared" si="21"/>
        <v>Nej</v>
      </c>
      <c r="K268" s="4" t="str">
        <f t="shared" si="22"/>
        <v>Nej</v>
      </c>
      <c r="M268" s="4" t="str">
        <f t="shared" si="23"/>
        <v>Nej</v>
      </c>
      <c r="O268" s="4" t="str">
        <f t="shared" si="24"/>
        <v>Nej</v>
      </c>
    </row>
    <row r="269" spans="1:15" x14ac:dyDescent="0.25">
      <c r="A269" s="4">
        <f t="shared" si="25"/>
        <v>269</v>
      </c>
      <c r="I269" s="4" t="str">
        <f t="shared" si="21"/>
        <v>Nej</v>
      </c>
      <c r="K269" s="4" t="str">
        <f t="shared" si="22"/>
        <v>Nej</v>
      </c>
      <c r="M269" s="4" t="str">
        <f t="shared" si="23"/>
        <v>Nej</v>
      </c>
      <c r="O269" s="4" t="str">
        <f t="shared" si="24"/>
        <v>Nej</v>
      </c>
    </row>
    <row r="270" spans="1:15" x14ac:dyDescent="0.25">
      <c r="A270" s="4">
        <f t="shared" si="25"/>
        <v>270</v>
      </c>
      <c r="I270" s="4" t="str">
        <f t="shared" si="21"/>
        <v>Nej</v>
      </c>
      <c r="K270" s="4" t="str">
        <f t="shared" si="22"/>
        <v>Nej</v>
      </c>
      <c r="M270" s="4" t="str">
        <f t="shared" si="23"/>
        <v>Nej</v>
      </c>
      <c r="O270" s="4" t="str">
        <f t="shared" si="24"/>
        <v>Nej</v>
      </c>
    </row>
    <row r="271" spans="1:15" x14ac:dyDescent="0.25">
      <c r="A271" s="4">
        <f t="shared" si="25"/>
        <v>271</v>
      </c>
      <c r="I271" s="4" t="str">
        <f t="shared" si="21"/>
        <v>Nej</v>
      </c>
      <c r="K271" s="4" t="str">
        <f t="shared" si="22"/>
        <v>Nej</v>
      </c>
      <c r="M271" s="4" t="str">
        <f t="shared" si="23"/>
        <v>Nej</v>
      </c>
      <c r="O271" s="4" t="str">
        <f t="shared" si="24"/>
        <v>Nej</v>
      </c>
    </row>
    <row r="272" spans="1:15" x14ac:dyDescent="0.25">
      <c r="A272" s="4">
        <f t="shared" si="25"/>
        <v>272</v>
      </c>
      <c r="I272" s="4" t="str">
        <f t="shared" si="21"/>
        <v>Nej</v>
      </c>
      <c r="K272" s="4" t="str">
        <f t="shared" si="22"/>
        <v>Nej</v>
      </c>
      <c r="M272" s="4" t="str">
        <f t="shared" si="23"/>
        <v>Nej</v>
      </c>
      <c r="O272" s="4" t="str">
        <f t="shared" si="24"/>
        <v>Nej</v>
      </c>
    </row>
    <row r="273" spans="1:15" x14ac:dyDescent="0.25">
      <c r="A273" s="4">
        <f t="shared" si="25"/>
        <v>273</v>
      </c>
      <c r="I273" s="4" t="str">
        <f t="shared" si="21"/>
        <v>Nej</v>
      </c>
      <c r="K273" s="4" t="str">
        <f t="shared" si="22"/>
        <v>Nej</v>
      </c>
      <c r="M273" s="4" t="str">
        <f t="shared" si="23"/>
        <v>Nej</v>
      </c>
      <c r="O273" s="4" t="str">
        <f t="shared" si="24"/>
        <v>Nej</v>
      </c>
    </row>
    <row r="274" spans="1:15" x14ac:dyDescent="0.25">
      <c r="A274" s="4">
        <f t="shared" si="25"/>
        <v>274</v>
      </c>
      <c r="I274" s="4" t="str">
        <f t="shared" si="21"/>
        <v>Nej</v>
      </c>
      <c r="K274" s="4" t="str">
        <f t="shared" si="22"/>
        <v>Nej</v>
      </c>
      <c r="M274" s="4" t="str">
        <f t="shared" si="23"/>
        <v>Nej</v>
      </c>
      <c r="O274" s="4" t="str">
        <f t="shared" si="24"/>
        <v>Nej</v>
      </c>
    </row>
    <row r="275" spans="1:15" x14ac:dyDescent="0.25">
      <c r="A275" s="4">
        <f t="shared" si="25"/>
        <v>275</v>
      </c>
      <c r="I275" s="4" t="str">
        <f t="shared" si="21"/>
        <v>Nej</v>
      </c>
      <c r="K275" s="4" t="str">
        <f t="shared" si="22"/>
        <v>Nej</v>
      </c>
      <c r="M275" s="4" t="str">
        <f t="shared" si="23"/>
        <v>Nej</v>
      </c>
      <c r="O275" s="4" t="str">
        <f t="shared" si="24"/>
        <v>Nej</v>
      </c>
    </row>
    <row r="276" spans="1:15" x14ac:dyDescent="0.25">
      <c r="A276" s="4">
        <f t="shared" si="25"/>
        <v>276</v>
      </c>
      <c r="I276" s="4" t="str">
        <f t="shared" si="21"/>
        <v>Nej</v>
      </c>
      <c r="K276" s="4" t="str">
        <f t="shared" si="22"/>
        <v>Nej</v>
      </c>
      <c r="M276" s="4" t="str">
        <f t="shared" si="23"/>
        <v>Nej</v>
      </c>
      <c r="O276" s="4" t="str">
        <f t="shared" si="24"/>
        <v>Nej</v>
      </c>
    </row>
    <row r="277" spans="1:15" x14ac:dyDescent="0.25">
      <c r="A277" s="4">
        <f t="shared" si="25"/>
        <v>277</v>
      </c>
      <c r="I277" s="4" t="str">
        <f t="shared" si="21"/>
        <v>Nej</v>
      </c>
      <c r="K277" s="4" t="str">
        <f t="shared" si="22"/>
        <v>Nej</v>
      </c>
      <c r="M277" s="4" t="str">
        <f t="shared" si="23"/>
        <v>Nej</v>
      </c>
      <c r="O277" s="4" t="str">
        <f t="shared" si="24"/>
        <v>Nej</v>
      </c>
    </row>
    <row r="278" spans="1:15" x14ac:dyDescent="0.25">
      <c r="A278" s="4">
        <f t="shared" si="25"/>
        <v>278</v>
      </c>
      <c r="I278" s="4" t="str">
        <f t="shared" si="21"/>
        <v>Nej</v>
      </c>
      <c r="K278" s="4" t="str">
        <f t="shared" si="22"/>
        <v>Nej</v>
      </c>
      <c r="M278" s="4" t="str">
        <f t="shared" si="23"/>
        <v>Nej</v>
      </c>
      <c r="O278" s="4" t="str">
        <f t="shared" si="24"/>
        <v>Nej</v>
      </c>
    </row>
    <row r="279" spans="1:15" x14ac:dyDescent="0.25">
      <c r="A279" s="4">
        <f t="shared" si="25"/>
        <v>279</v>
      </c>
      <c r="I279" s="4" t="str">
        <f t="shared" si="21"/>
        <v>Nej</v>
      </c>
      <c r="K279" s="4" t="str">
        <f t="shared" si="22"/>
        <v>Nej</v>
      </c>
      <c r="M279" s="4" t="str">
        <f t="shared" si="23"/>
        <v>Nej</v>
      </c>
      <c r="O279" s="4" t="str">
        <f t="shared" si="24"/>
        <v>Nej</v>
      </c>
    </row>
    <row r="280" spans="1:15" x14ac:dyDescent="0.25">
      <c r="A280" s="4">
        <f t="shared" si="25"/>
        <v>280</v>
      </c>
      <c r="I280" s="4" t="str">
        <f t="shared" si="21"/>
        <v>Nej</v>
      </c>
      <c r="K280" s="4" t="str">
        <f t="shared" si="22"/>
        <v>Nej</v>
      </c>
      <c r="M280" s="4" t="str">
        <f t="shared" si="23"/>
        <v>Nej</v>
      </c>
      <c r="O280" s="4" t="str">
        <f t="shared" si="24"/>
        <v>Nej</v>
      </c>
    </row>
    <row r="281" spans="1:15" x14ac:dyDescent="0.25">
      <c r="A281" s="4">
        <f t="shared" si="25"/>
        <v>281</v>
      </c>
      <c r="I281" s="4" t="str">
        <f t="shared" si="21"/>
        <v>Nej</v>
      </c>
      <c r="K281" s="4" t="str">
        <f t="shared" si="22"/>
        <v>Nej</v>
      </c>
      <c r="M281" s="4" t="str">
        <f t="shared" si="23"/>
        <v>Nej</v>
      </c>
      <c r="O281" s="4" t="str">
        <f t="shared" si="24"/>
        <v>Nej</v>
      </c>
    </row>
    <row r="282" spans="1:15" x14ac:dyDescent="0.25">
      <c r="A282" s="4">
        <f t="shared" si="25"/>
        <v>282</v>
      </c>
      <c r="I282" s="4" t="str">
        <f t="shared" si="21"/>
        <v>Nej</v>
      </c>
      <c r="K282" s="4" t="str">
        <f t="shared" si="22"/>
        <v>Nej</v>
      </c>
      <c r="M282" s="4" t="str">
        <f t="shared" si="23"/>
        <v>Nej</v>
      </c>
      <c r="O282" s="4" t="str">
        <f t="shared" si="24"/>
        <v>Nej</v>
      </c>
    </row>
    <row r="283" spans="1:15" x14ac:dyDescent="0.25">
      <c r="A283" s="4">
        <f t="shared" si="25"/>
        <v>283</v>
      </c>
      <c r="I283" s="4" t="str">
        <f t="shared" si="21"/>
        <v>Nej</v>
      </c>
      <c r="K283" s="4" t="str">
        <f t="shared" si="22"/>
        <v>Nej</v>
      </c>
      <c r="M283" s="4" t="str">
        <f t="shared" si="23"/>
        <v>Nej</v>
      </c>
      <c r="O283" s="4" t="str">
        <f t="shared" si="24"/>
        <v>Nej</v>
      </c>
    </row>
    <row r="284" spans="1:15" x14ac:dyDescent="0.25">
      <c r="A284" s="4">
        <f t="shared" si="25"/>
        <v>284</v>
      </c>
      <c r="I284" s="4" t="str">
        <f t="shared" si="21"/>
        <v>Nej</v>
      </c>
      <c r="K284" s="4" t="str">
        <f t="shared" si="22"/>
        <v>Nej</v>
      </c>
      <c r="M284" s="4" t="str">
        <f t="shared" si="23"/>
        <v>Nej</v>
      </c>
      <c r="O284" s="4" t="str">
        <f t="shared" si="24"/>
        <v>Nej</v>
      </c>
    </row>
    <row r="285" spans="1:15" x14ac:dyDescent="0.25">
      <c r="A285" s="4">
        <f t="shared" si="25"/>
        <v>285</v>
      </c>
      <c r="I285" s="4" t="str">
        <f t="shared" si="21"/>
        <v>Nej</v>
      </c>
      <c r="K285" s="4" t="str">
        <f t="shared" si="22"/>
        <v>Nej</v>
      </c>
      <c r="M285" s="4" t="str">
        <f t="shared" si="23"/>
        <v>Nej</v>
      </c>
      <c r="O285" s="4" t="str">
        <f t="shared" si="24"/>
        <v>Nej</v>
      </c>
    </row>
    <row r="286" spans="1:15" x14ac:dyDescent="0.25">
      <c r="A286" s="4">
        <f t="shared" si="25"/>
        <v>286</v>
      </c>
      <c r="I286" s="4" t="str">
        <f t="shared" si="21"/>
        <v>Nej</v>
      </c>
      <c r="K286" s="4" t="str">
        <f t="shared" si="22"/>
        <v>Nej</v>
      </c>
      <c r="M286" s="4" t="str">
        <f t="shared" si="23"/>
        <v>Nej</v>
      </c>
      <c r="O286" s="4" t="str">
        <f t="shared" si="24"/>
        <v>Nej</v>
      </c>
    </row>
    <row r="287" spans="1:15" x14ac:dyDescent="0.25">
      <c r="A287" s="4">
        <f t="shared" si="25"/>
        <v>287</v>
      </c>
      <c r="I287" s="4" t="str">
        <f t="shared" si="21"/>
        <v>Nej</v>
      </c>
      <c r="K287" s="4" t="str">
        <f t="shared" si="22"/>
        <v>Nej</v>
      </c>
      <c r="M287" s="4" t="str">
        <f t="shared" si="23"/>
        <v>Nej</v>
      </c>
      <c r="O287" s="4" t="str">
        <f t="shared" si="24"/>
        <v>Nej</v>
      </c>
    </row>
    <row r="288" spans="1:15" x14ac:dyDescent="0.25">
      <c r="A288" s="4">
        <f t="shared" si="25"/>
        <v>288</v>
      </c>
      <c r="I288" s="4" t="str">
        <f t="shared" si="21"/>
        <v>Nej</v>
      </c>
      <c r="K288" s="4" t="str">
        <f t="shared" si="22"/>
        <v>Nej</v>
      </c>
      <c r="M288" s="4" t="str">
        <f t="shared" si="23"/>
        <v>Nej</v>
      </c>
      <c r="O288" s="4" t="str">
        <f t="shared" si="24"/>
        <v>Nej</v>
      </c>
    </row>
    <row r="289" spans="1:15" x14ac:dyDescent="0.25">
      <c r="A289" s="4">
        <f t="shared" si="25"/>
        <v>289</v>
      </c>
      <c r="I289" s="4" t="str">
        <f t="shared" si="21"/>
        <v>Nej</v>
      </c>
      <c r="K289" s="4" t="str">
        <f t="shared" si="22"/>
        <v>Nej</v>
      </c>
      <c r="M289" s="4" t="str">
        <f t="shared" si="23"/>
        <v>Nej</v>
      </c>
      <c r="O289" s="4" t="str">
        <f t="shared" si="24"/>
        <v>Nej</v>
      </c>
    </row>
    <row r="290" spans="1:15" x14ac:dyDescent="0.25">
      <c r="A290" s="4">
        <f t="shared" si="25"/>
        <v>290</v>
      </c>
      <c r="I290" s="4" t="str">
        <f t="shared" ref="I290:I353" si="26">+IF(B290=H290,"Nej","JA!")</f>
        <v>Nej</v>
      </c>
      <c r="K290" s="4" t="str">
        <f t="shared" si="22"/>
        <v>Nej</v>
      </c>
      <c r="M290" s="4" t="str">
        <f t="shared" si="23"/>
        <v>Nej</v>
      </c>
      <c r="O290" s="4" t="str">
        <f t="shared" si="24"/>
        <v>Nej</v>
      </c>
    </row>
    <row r="291" spans="1:15" x14ac:dyDescent="0.25">
      <c r="A291" s="4">
        <f t="shared" si="25"/>
        <v>291</v>
      </c>
      <c r="I291" s="4" t="str">
        <f t="shared" si="26"/>
        <v>Nej</v>
      </c>
      <c r="K291" s="4" t="str">
        <f t="shared" si="22"/>
        <v>Nej</v>
      </c>
      <c r="M291" s="4" t="str">
        <f t="shared" si="23"/>
        <v>Nej</v>
      </c>
      <c r="O291" s="4" t="str">
        <f t="shared" si="24"/>
        <v>Nej</v>
      </c>
    </row>
    <row r="292" spans="1:15" x14ac:dyDescent="0.25">
      <c r="A292" s="4">
        <f t="shared" si="25"/>
        <v>292</v>
      </c>
      <c r="I292" s="4" t="str">
        <f t="shared" si="26"/>
        <v>Nej</v>
      </c>
      <c r="K292" s="4" t="str">
        <f t="shared" si="22"/>
        <v>Nej</v>
      </c>
      <c r="M292" s="4" t="str">
        <f t="shared" si="23"/>
        <v>Nej</v>
      </c>
      <c r="O292" s="4" t="str">
        <f t="shared" si="24"/>
        <v>Nej</v>
      </c>
    </row>
    <row r="293" spans="1:15" x14ac:dyDescent="0.25">
      <c r="A293" s="4">
        <f t="shared" si="25"/>
        <v>293</v>
      </c>
      <c r="I293" s="4" t="str">
        <f t="shared" si="26"/>
        <v>Nej</v>
      </c>
      <c r="K293" s="4" t="str">
        <f t="shared" si="22"/>
        <v>Nej</v>
      </c>
      <c r="M293" s="4" t="str">
        <f t="shared" si="23"/>
        <v>Nej</v>
      </c>
      <c r="O293" s="4" t="str">
        <f t="shared" si="24"/>
        <v>Nej</v>
      </c>
    </row>
    <row r="294" spans="1:15" x14ac:dyDescent="0.25">
      <c r="A294" s="4">
        <f t="shared" si="25"/>
        <v>294</v>
      </c>
      <c r="I294" s="4" t="str">
        <f t="shared" si="26"/>
        <v>Nej</v>
      </c>
      <c r="K294" s="4" t="str">
        <f t="shared" si="22"/>
        <v>Nej</v>
      </c>
      <c r="M294" s="4" t="str">
        <f t="shared" si="23"/>
        <v>Nej</v>
      </c>
      <c r="O294" s="4" t="str">
        <f t="shared" si="24"/>
        <v>Nej</v>
      </c>
    </row>
    <row r="295" spans="1:15" x14ac:dyDescent="0.25">
      <c r="A295" s="4">
        <f t="shared" si="25"/>
        <v>295</v>
      </c>
      <c r="I295" s="4" t="str">
        <f t="shared" si="26"/>
        <v>Nej</v>
      </c>
      <c r="K295" s="4" t="str">
        <f t="shared" si="22"/>
        <v>Nej</v>
      </c>
      <c r="M295" s="4" t="str">
        <f t="shared" si="23"/>
        <v>Nej</v>
      </c>
      <c r="O295" s="4" t="str">
        <f t="shared" si="24"/>
        <v>Nej</v>
      </c>
    </row>
    <row r="296" spans="1:15" x14ac:dyDescent="0.25">
      <c r="A296" s="4">
        <f t="shared" si="25"/>
        <v>296</v>
      </c>
      <c r="I296" s="4" t="str">
        <f t="shared" si="26"/>
        <v>Nej</v>
      </c>
      <c r="K296" s="4" t="str">
        <f t="shared" si="22"/>
        <v>Nej</v>
      </c>
      <c r="M296" s="4" t="str">
        <f t="shared" si="23"/>
        <v>Nej</v>
      </c>
      <c r="O296" s="4" t="str">
        <f t="shared" si="24"/>
        <v>Nej</v>
      </c>
    </row>
    <row r="297" spans="1:15" x14ac:dyDescent="0.25">
      <c r="A297" s="4">
        <f t="shared" si="25"/>
        <v>297</v>
      </c>
      <c r="I297" s="4" t="str">
        <f t="shared" si="26"/>
        <v>Nej</v>
      </c>
      <c r="K297" s="4" t="str">
        <f t="shared" si="22"/>
        <v>Nej</v>
      </c>
      <c r="M297" s="4" t="str">
        <f t="shared" si="23"/>
        <v>Nej</v>
      </c>
      <c r="O297" s="4" t="str">
        <f t="shared" si="24"/>
        <v>Nej</v>
      </c>
    </row>
    <row r="298" spans="1:15" x14ac:dyDescent="0.25">
      <c r="A298" s="4">
        <f t="shared" si="25"/>
        <v>298</v>
      </c>
      <c r="I298" s="4" t="str">
        <f t="shared" si="26"/>
        <v>Nej</v>
      </c>
      <c r="K298" s="4" t="str">
        <f t="shared" si="22"/>
        <v>Nej</v>
      </c>
      <c r="M298" s="4" t="str">
        <f t="shared" si="23"/>
        <v>Nej</v>
      </c>
      <c r="O298" s="4" t="str">
        <f t="shared" si="24"/>
        <v>Nej</v>
      </c>
    </row>
    <row r="299" spans="1:15" x14ac:dyDescent="0.25">
      <c r="A299" s="4">
        <f t="shared" si="25"/>
        <v>299</v>
      </c>
      <c r="I299" s="4" t="str">
        <f t="shared" si="26"/>
        <v>Nej</v>
      </c>
      <c r="K299" s="4" t="str">
        <f t="shared" si="22"/>
        <v>Nej</v>
      </c>
      <c r="M299" s="4" t="str">
        <f t="shared" si="23"/>
        <v>Nej</v>
      </c>
      <c r="O299" s="4" t="str">
        <f t="shared" si="24"/>
        <v>Nej</v>
      </c>
    </row>
    <row r="300" spans="1:15" x14ac:dyDescent="0.25">
      <c r="A300" s="4">
        <f t="shared" si="25"/>
        <v>300</v>
      </c>
      <c r="I300" s="4" t="str">
        <f t="shared" si="26"/>
        <v>Nej</v>
      </c>
      <c r="K300" s="4" t="str">
        <f t="shared" si="22"/>
        <v>Nej</v>
      </c>
      <c r="M300" s="4" t="str">
        <f t="shared" si="23"/>
        <v>Nej</v>
      </c>
      <c r="O300" s="4" t="str">
        <f t="shared" si="24"/>
        <v>Nej</v>
      </c>
    </row>
    <row r="301" spans="1:15" x14ac:dyDescent="0.25">
      <c r="A301" s="4">
        <f t="shared" si="25"/>
        <v>301</v>
      </c>
      <c r="I301" s="4" t="str">
        <f t="shared" si="26"/>
        <v>Nej</v>
      </c>
      <c r="K301" s="4" t="str">
        <f t="shared" si="22"/>
        <v>Nej</v>
      </c>
      <c r="M301" s="4" t="str">
        <f t="shared" si="23"/>
        <v>Nej</v>
      </c>
      <c r="O301" s="4" t="str">
        <f t="shared" si="24"/>
        <v>Nej</v>
      </c>
    </row>
    <row r="302" spans="1:15" x14ac:dyDescent="0.25">
      <c r="A302" s="4">
        <f t="shared" si="25"/>
        <v>302</v>
      </c>
      <c r="I302" s="4" t="str">
        <f t="shared" si="26"/>
        <v>Nej</v>
      </c>
      <c r="K302" s="4" t="str">
        <f t="shared" si="22"/>
        <v>Nej</v>
      </c>
      <c r="M302" s="4" t="str">
        <f t="shared" si="23"/>
        <v>Nej</v>
      </c>
      <c r="O302" s="4" t="str">
        <f t="shared" si="24"/>
        <v>Nej</v>
      </c>
    </row>
    <row r="303" spans="1:15" x14ac:dyDescent="0.25">
      <c r="A303" s="4">
        <f t="shared" si="25"/>
        <v>303</v>
      </c>
      <c r="I303" s="4" t="str">
        <f t="shared" si="26"/>
        <v>Nej</v>
      </c>
      <c r="K303" s="4" t="str">
        <f t="shared" si="22"/>
        <v>Nej</v>
      </c>
      <c r="M303" s="4" t="str">
        <f t="shared" si="23"/>
        <v>Nej</v>
      </c>
      <c r="O303" s="4" t="str">
        <f t="shared" si="24"/>
        <v>Nej</v>
      </c>
    </row>
    <row r="304" spans="1:15" x14ac:dyDescent="0.25">
      <c r="A304" s="4">
        <f t="shared" ref="A304:A325" si="27">ROW(B304)</f>
        <v>304</v>
      </c>
      <c r="I304" s="4" t="str">
        <f t="shared" si="26"/>
        <v>Nej</v>
      </c>
      <c r="K304" s="4" t="str">
        <f t="shared" si="22"/>
        <v>Nej</v>
      </c>
      <c r="M304" s="4" t="str">
        <f t="shared" si="23"/>
        <v>Nej</v>
      </c>
      <c r="O304" s="4" t="str">
        <f t="shared" si="24"/>
        <v>Nej</v>
      </c>
    </row>
    <row r="305" spans="1:15" x14ac:dyDescent="0.25">
      <c r="A305" s="4">
        <f t="shared" si="27"/>
        <v>305</v>
      </c>
      <c r="I305" s="4" t="str">
        <f t="shared" si="26"/>
        <v>Nej</v>
      </c>
      <c r="K305" s="4" t="str">
        <f t="shared" si="22"/>
        <v>Nej</v>
      </c>
      <c r="M305" s="4" t="str">
        <f t="shared" si="23"/>
        <v>Nej</v>
      </c>
      <c r="O305" s="4" t="str">
        <f t="shared" si="24"/>
        <v>Nej</v>
      </c>
    </row>
    <row r="306" spans="1:15" x14ac:dyDescent="0.25">
      <c r="A306" s="4">
        <f t="shared" si="27"/>
        <v>306</v>
      </c>
      <c r="I306" s="4" t="str">
        <f t="shared" si="26"/>
        <v>Nej</v>
      </c>
      <c r="K306" s="4" t="str">
        <f t="shared" si="22"/>
        <v>Nej</v>
      </c>
      <c r="M306" s="4" t="str">
        <f t="shared" si="23"/>
        <v>Nej</v>
      </c>
      <c r="O306" s="4" t="str">
        <f t="shared" si="24"/>
        <v>Nej</v>
      </c>
    </row>
    <row r="307" spans="1:15" x14ac:dyDescent="0.25">
      <c r="A307" s="4">
        <f t="shared" si="27"/>
        <v>307</v>
      </c>
      <c r="I307" s="4" t="str">
        <f t="shared" si="26"/>
        <v>Nej</v>
      </c>
      <c r="K307" s="4" t="str">
        <f t="shared" si="22"/>
        <v>Nej</v>
      </c>
      <c r="M307" s="4" t="str">
        <f t="shared" si="23"/>
        <v>Nej</v>
      </c>
      <c r="O307" s="4" t="str">
        <f t="shared" si="24"/>
        <v>Nej</v>
      </c>
    </row>
    <row r="308" spans="1:15" x14ac:dyDescent="0.25">
      <c r="A308" s="4">
        <f t="shared" si="27"/>
        <v>308</v>
      </c>
      <c r="I308" s="4" t="str">
        <f t="shared" si="26"/>
        <v>Nej</v>
      </c>
      <c r="K308" s="4" t="str">
        <f t="shared" si="22"/>
        <v>Nej</v>
      </c>
      <c r="M308" s="4" t="str">
        <f t="shared" si="23"/>
        <v>Nej</v>
      </c>
      <c r="O308" s="4" t="str">
        <f t="shared" si="24"/>
        <v>Nej</v>
      </c>
    </row>
    <row r="309" spans="1:15" x14ac:dyDescent="0.25">
      <c r="A309" s="4">
        <f t="shared" si="27"/>
        <v>309</v>
      </c>
      <c r="I309" s="4" t="str">
        <f t="shared" si="26"/>
        <v>Nej</v>
      </c>
      <c r="K309" s="4" t="str">
        <f t="shared" si="22"/>
        <v>Nej</v>
      </c>
      <c r="M309" s="4" t="str">
        <f t="shared" si="23"/>
        <v>Nej</v>
      </c>
      <c r="O309" s="4" t="str">
        <f t="shared" si="24"/>
        <v>Nej</v>
      </c>
    </row>
    <row r="310" spans="1:15" x14ac:dyDescent="0.25">
      <c r="A310" s="4">
        <f t="shared" si="27"/>
        <v>310</v>
      </c>
      <c r="I310" s="4" t="str">
        <f t="shared" si="26"/>
        <v>Nej</v>
      </c>
      <c r="K310" s="4" t="str">
        <f t="shared" si="22"/>
        <v>Nej</v>
      </c>
      <c r="M310" s="4" t="str">
        <f t="shared" si="23"/>
        <v>Nej</v>
      </c>
      <c r="O310" s="4" t="str">
        <f t="shared" si="24"/>
        <v>Nej</v>
      </c>
    </row>
    <row r="311" spans="1:15" x14ac:dyDescent="0.25">
      <c r="A311" s="4">
        <f t="shared" si="27"/>
        <v>311</v>
      </c>
      <c r="I311" s="4" t="str">
        <f t="shared" si="26"/>
        <v>Nej</v>
      </c>
      <c r="K311" s="4" t="str">
        <f t="shared" si="22"/>
        <v>Nej</v>
      </c>
      <c r="M311" s="4" t="str">
        <f t="shared" si="23"/>
        <v>Nej</v>
      </c>
      <c r="O311" s="4" t="str">
        <f t="shared" si="24"/>
        <v>Nej</v>
      </c>
    </row>
    <row r="312" spans="1:15" x14ac:dyDescent="0.25">
      <c r="A312" s="4">
        <f t="shared" si="27"/>
        <v>312</v>
      </c>
      <c r="I312" s="4" t="str">
        <f t="shared" si="26"/>
        <v>Nej</v>
      </c>
      <c r="K312" s="4" t="str">
        <f t="shared" si="22"/>
        <v>Nej</v>
      </c>
      <c r="M312" s="4" t="str">
        <f t="shared" si="23"/>
        <v>Nej</v>
      </c>
      <c r="O312" s="4" t="str">
        <f t="shared" si="24"/>
        <v>Nej</v>
      </c>
    </row>
    <row r="313" spans="1:15" x14ac:dyDescent="0.25">
      <c r="A313" s="4">
        <f t="shared" si="27"/>
        <v>313</v>
      </c>
      <c r="I313" s="4" t="str">
        <f t="shared" si="26"/>
        <v>Nej</v>
      </c>
      <c r="K313" s="4" t="str">
        <f t="shared" si="22"/>
        <v>Nej</v>
      </c>
      <c r="M313" s="4" t="str">
        <f t="shared" si="23"/>
        <v>Nej</v>
      </c>
      <c r="O313" s="4" t="str">
        <f t="shared" si="24"/>
        <v>Nej</v>
      </c>
    </row>
    <row r="314" spans="1:15" x14ac:dyDescent="0.25">
      <c r="A314" s="4">
        <f t="shared" si="27"/>
        <v>314</v>
      </c>
      <c r="I314" s="4" t="str">
        <f t="shared" si="26"/>
        <v>Nej</v>
      </c>
      <c r="K314" s="4" t="str">
        <f t="shared" si="22"/>
        <v>Nej</v>
      </c>
      <c r="M314" s="4" t="str">
        <f t="shared" si="23"/>
        <v>Nej</v>
      </c>
      <c r="O314" s="4" t="str">
        <f t="shared" si="24"/>
        <v>Nej</v>
      </c>
    </row>
    <row r="315" spans="1:15" x14ac:dyDescent="0.25">
      <c r="A315" s="4">
        <f t="shared" si="27"/>
        <v>315</v>
      </c>
      <c r="I315" s="4" t="str">
        <f t="shared" si="26"/>
        <v>Nej</v>
      </c>
      <c r="K315" s="4" t="str">
        <f t="shared" si="22"/>
        <v>Nej</v>
      </c>
      <c r="M315" s="4" t="str">
        <f t="shared" si="23"/>
        <v>Nej</v>
      </c>
      <c r="O315" s="4" t="str">
        <f t="shared" si="24"/>
        <v>Nej</v>
      </c>
    </row>
    <row r="316" spans="1:15" x14ac:dyDescent="0.25">
      <c r="A316" s="4">
        <f t="shared" si="27"/>
        <v>316</v>
      </c>
      <c r="I316" s="4" t="str">
        <f t="shared" si="26"/>
        <v>Nej</v>
      </c>
      <c r="K316" s="4" t="str">
        <f t="shared" si="22"/>
        <v>Nej</v>
      </c>
      <c r="M316" s="4" t="str">
        <f t="shared" si="23"/>
        <v>Nej</v>
      </c>
      <c r="O316" s="4" t="str">
        <f t="shared" si="24"/>
        <v>Nej</v>
      </c>
    </row>
    <row r="317" spans="1:15" x14ac:dyDescent="0.25">
      <c r="A317" s="4">
        <f t="shared" si="27"/>
        <v>317</v>
      </c>
      <c r="I317" s="4" t="str">
        <f t="shared" si="26"/>
        <v>Nej</v>
      </c>
      <c r="K317" s="4" t="str">
        <f t="shared" si="22"/>
        <v>Nej</v>
      </c>
      <c r="M317" s="4" t="str">
        <f t="shared" si="23"/>
        <v>Nej</v>
      </c>
      <c r="O317" s="4" t="str">
        <f t="shared" si="24"/>
        <v>Nej</v>
      </c>
    </row>
    <row r="318" spans="1:15" x14ac:dyDescent="0.25">
      <c r="A318" s="4">
        <f t="shared" si="27"/>
        <v>318</v>
      </c>
      <c r="I318" s="4" t="str">
        <f t="shared" si="26"/>
        <v>Nej</v>
      </c>
      <c r="K318" s="4" t="str">
        <f t="shared" si="22"/>
        <v>Nej</v>
      </c>
      <c r="M318" s="4" t="str">
        <f t="shared" si="23"/>
        <v>Nej</v>
      </c>
      <c r="O318" s="4" t="str">
        <f t="shared" si="24"/>
        <v>Nej</v>
      </c>
    </row>
    <row r="319" spans="1:15" x14ac:dyDescent="0.25">
      <c r="A319" s="4">
        <f t="shared" si="27"/>
        <v>319</v>
      </c>
      <c r="I319" s="4" t="str">
        <f t="shared" si="26"/>
        <v>Nej</v>
      </c>
      <c r="K319" s="4" t="str">
        <f t="shared" si="22"/>
        <v>Nej</v>
      </c>
      <c r="M319" s="4" t="str">
        <f t="shared" si="23"/>
        <v>Nej</v>
      </c>
      <c r="O319" s="4" t="str">
        <f t="shared" si="24"/>
        <v>Nej</v>
      </c>
    </row>
    <row r="320" spans="1:15" x14ac:dyDescent="0.25">
      <c r="A320" s="4">
        <f t="shared" si="27"/>
        <v>320</v>
      </c>
      <c r="I320" s="4" t="str">
        <f t="shared" si="26"/>
        <v>Nej</v>
      </c>
      <c r="K320" s="4" t="str">
        <f t="shared" si="22"/>
        <v>Nej</v>
      </c>
      <c r="M320" s="4" t="str">
        <f t="shared" si="23"/>
        <v>Nej</v>
      </c>
      <c r="O320" s="4" t="str">
        <f t="shared" si="24"/>
        <v>Nej</v>
      </c>
    </row>
    <row r="321" spans="1:15" x14ac:dyDescent="0.25">
      <c r="A321" s="4">
        <f t="shared" si="27"/>
        <v>321</v>
      </c>
      <c r="I321" s="4" t="str">
        <f t="shared" si="26"/>
        <v>Nej</v>
      </c>
      <c r="K321" s="4" t="str">
        <f t="shared" si="22"/>
        <v>Nej</v>
      </c>
      <c r="M321" s="4" t="str">
        <f t="shared" si="23"/>
        <v>Nej</v>
      </c>
      <c r="O321" s="4" t="str">
        <f t="shared" si="24"/>
        <v>Nej</v>
      </c>
    </row>
    <row r="322" spans="1:15" x14ac:dyDescent="0.25">
      <c r="A322" s="4">
        <f t="shared" si="27"/>
        <v>322</v>
      </c>
      <c r="I322" s="4" t="str">
        <f t="shared" si="26"/>
        <v>Nej</v>
      </c>
      <c r="K322" s="4" t="str">
        <f t="shared" si="22"/>
        <v>Nej</v>
      </c>
      <c r="M322" s="4" t="str">
        <f t="shared" si="23"/>
        <v>Nej</v>
      </c>
      <c r="O322" s="4" t="str">
        <f t="shared" si="24"/>
        <v>Nej</v>
      </c>
    </row>
    <row r="323" spans="1:15" x14ac:dyDescent="0.25">
      <c r="A323" s="4">
        <f t="shared" si="27"/>
        <v>323</v>
      </c>
      <c r="I323" s="4" t="str">
        <f t="shared" si="26"/>
        <v>Nej</v>
      </c>
      <c r="K323" s="4" t="str">
        <f t="shared" ref="K323:K386" si="28">+IF(B323=J323,"Nej","JA!")</f>
        <v>Nej</v>
      </c>
      <c r="M323" s="4" t="str">
        <f t="shared" ref="M323:M386" si="29">+IF(B323=L323,"Nej","JA!")</f>
        <v>Nej</v>
      </c>
      <c r="O323" s="4" t="str">
        <f t="shared" ref="O323:O386" si="30">+IF(B323=N323,"Nej","JA!")</f>
        <v>Nej</v>
      </c>
    </row>
    <row r="324" spans="1:15" x14ac:dyDescent="0.25">
      <c r="A324" s="4">
        <f t="shared" si="27"/>
        <v>324</v>
      </c>
      <c r="I324" s="4" t="str">
        <f t="shared" si="26"/>
        <v>Nej</v>
      </c>
      <c r="K324" s="4" t="str">
        <f t="shared" si="28"/>
        <v>Nej</v>
      </c>
      <c r="M324" s="4" t="str">
        <f t="shared" si="29"/>
        <v>Nej</v>
      </c>
      <c r="O324" s="4" t="str">
        <f t="shared" si="30"/>
        <v>Nej</v>
      </c>
    </row>
    <row r="325" spans="1:15" x14ac:dyDescent="0.25">
      <c r="A325" s="4">
        <f t="shared" si="27"/>
        <v>325</v>
      </c>
      <c r="I325" s="4" t="str">
        <f t="shared" si="26"/>
        <v>Nej</v>
      </c>
      <c r="K325" s="4" t="str">
        <f t="shared" si="28"/>
        <v>Nej</v>
      </c>
      <c r="M325" s="4" t="str">
        <f t="shared" si="29"/>
        <v>Nej</v>
      </c>
      <c r="O325" s="4" t="str">
        <f t="shared" si="30"/>
        <v>Nej</v>
      </c>
    </row>
    <row r="326" spans="1:15" x14ac:dyDescent="0.25">
      <c r="A326" s="4">
        <f t="shared" ref="A326:A389" si="31">ROW(B326)</f>
        <v>326</v>
      </c>
      <c r="I326" s="4" t="str">
        <f t="shared" si="26"/>
        <v>Nej</v>
      </c>
      <c r="K326" s="4" t="str">
        <f t="shared" si="28"/>
        <v>Nej</v>
      </c>
      <c r="M326" s="4" t="str">
        <f t="shared" si="29"/>
        <v>Nej</v>
      </c>
      <c r="O326" s="4" t="str">
        <f t="shared" si="30"/>
        <v>Nej</v>
      </c>
    </row>
    <row r="327" spans="1:15" x14ac:dyDescent="0.25">
      <c r="A327" s="4">
        <f t="shared" si="31"/>
        <v>327</v>
      </c>
      <c r="I327" s="4" t="str">
        <f t="shared" si="26"/>
        <v>Nej</v>
      </c>
      <c r="K327" s="4" t="str">
        <f t="shared" si="28"/>
        <v>Nej</v>
      </c>
      <c r="M327" s="4" t="str">
        <f t="shared" si="29"/>
        <v>Nej</v>
      </c>
      <c r="O327" s="4" t="str">
        <f t="shared" si="30"/>
        <v>Nej</v>
      </c>
    </row>
    <row r="328" spans="1:15" x14ac:dyDescent="0.25">
      <c r="A328" s="4">
        <f t="shared" si="31"/>
        <v>328</v>
      </c>
      <c r="I328" s="4" t="str">
        <f t="shared" si="26"/>
        <v>Nej</v>
      </c>
      <c r="K328" s="4" t="str">
        <f t="shared" si="28"/>
        <v>Nej</v>
      </c>
      <c r="M328" s="4" t="str">
        <f t="shared" si="29"/>
        <v>Nej</v>
      </c>
      <c r="O328" s="4" t="str">
        <f t="shared" si="30"/>
        <v>Nej</v>
      </c>
    </row>
    <row r="329" spans="1:15" x14ac:dyDescent="0.25">
      <c r="A329" s="4">
        <f t="shared" si="31"/>
        <v>329</v>
      </c>
      <c r="I329" s="4" t="str">
        <f t="shared" si="26"/>
        <v>Nej</v>
      </c>
      <c r="K329" s="4" t="str">
        <f t="shared" si="28"/>
        <v>Nej</v>
      </c>
      <c r="M329" s="4" t="str">
        <f t="shared" si="29"/>
        <v>Nej</v>
      </c>
      <c r="O329" s="4" t="str">
        <f t="shared" si="30"/>
        <v>Nej</v>
      </c>
    </row>
    <row r="330" spans="1:15" x14ac:dyDescent="0.25">
      <c r="A330" s="4">
        <f t="shared" si="31"/>
        <v>330</v>
      </c>
      <c r="I330" s="4" t="str">
        <f t="shared" si="26"/>
        <v>Nej</v>
      </c>
      <c r="K330" s="4" t="str">
        <f t="shared" si="28"/>
        <v>Nej</v>
      </c>
      <c r="M330" s="4" t="str">
        <f t="shared" si="29"/>
        <v>Nej</v>
      </c>
      <c r="O330" s="4" t="str">
        <f t="shared" si="30"/>
        <v>Nej</v>
      </c>
    </row>
    <row r="331" spans="1:15" x14ac:dyDescent="0.25">
      <c r="A331" s="4">
        <f t="shared" si="31"/>
        <v>331</v>
      </c>
      <c r="I331" s="4" t="str">
        <f t="shared" si="26"/>
        <v>Nej</v>
      </c>
      <c r="K331" s="4" t="str">
        <f t="shared" si="28"/>
        <v>Nej</v>
      </c>
      <c r="M331" s="4" t="str">
        <f t="shared" si="29"/>
        <v>Nej</v>
      </c>
      <c r="O331" s="4" t="str">
        <f t="shared" si="30"/>
        <v>Nej</v>
      </c>
    </row>
    <row r="332" spans="1:15" x14ac:dyDescent="0.25">
      <c r="A332" s="4">
        <f t="shared" si="31"/>
        <v>332</v>
      </c>
      <c r="I332" s="4" t="str">
        <f t="shared" si="26"/>
        <v>Nej</v>
      </c>
      <c r="K332" s="4" t="str">
        <f t="shared" si="28"/>
        <v>Nej</v>
      </c>
      <c r="M332" s="4" t="str">
        <f t="shared" si="29"/>
        <v>Nej</v>
      </c>
      <c r="O332" s="4" t="str">
        <f t="shared" si="30"/>
        <v>Nej</v>
      </c>
    </row>
    <row r="333" spans="1:15" x14ac:dyDescent="0.25">
      <c r="A333" s="4">
        <f t="shared" si="31"/>
        <v>333</v>
      </c>
      <c r="I333" s="4" t="str">
        <f t="shared" si="26"/>
        <v>Nej</v>
      </c>
      <c r="K333" s="4" t="str">
        <f t="shared" si="28"/>
        <v>Nej</v>
      </c>
      <c r="M333" s="4" t="str">
        <f t="shared" si="29"/>
        <v>Nej</v>
      </c>
      <c r="O333" s="4" t="str">
        <f t="shared" si="30"/>
        <v>Nej</v>
      </c>
    </row>
    <row r="334" spans="1:15" x14ac:dyDescent="0.25">
      <c r="A334" s="4">
        <f t="shared" si="31"/>
        <v>334</v>
      </c>
      <c r="I334" s="4" t="str">
        <f t="shared" si="26"/>
        <v>Nej</v>
      </c>
      <c r="K334" s="4" t="str">
        <f t="shared" si="28"/>
        <v>Nej</v>
      </c>
      <c r="M334" s="4" t="str">
        <f t="shared" si="29"/>
        <v>Nej</v>
      </c>
      <c r="O334" s="4" t="str">
        <f t="shared" si="30"/>
        <v>Nej</v>
      </c>
    </row>
    <row r="335" spans="1:15" x14ac:dyDescent="0.25">
      <c r="A335" s="4">
        <f t="shared" si="31"/>
        <v>335</v>
      </c>
      <c r="I335" s="4" t="str">
        <f t="shared" si="26"/>
        <v>Nej</v>
      </c>
      <c r="K335" s="4" t="str">
        <f t="shared" si="28"/>
        <v>Nej</v>
      </c>
      <c r="M335" s="4" t="str">
        <f t="shared" si="29"/>
        <v>Nej</v>
      </c>
      <c r="O335" s="4" t="str">
        <f t="shared" si="30"/>
        <v>Nej</v>
      </c>
    </row>
    <row r="336" spans="1:15" x14ac:dyDescent="0.25">
      <c r="A336" s="4">
        <f t="shared" si="31"/>
        <v>336</v>
      </c>
      <c r="I336" s="4" t="str">
        <f t="shared" si="26"/>
        <v>Nej</v>
      </c>
      <c r="K336" s="4" t="str">
        <f t="shared" si="28"/>
        <v>Nej</v>
      </c>
      <c r="M336" s="4" t="str">
        <f t="shared" si="29"/>
        <v>Nej</v>
      </c>
      <c r="O336" s="4" t="str">
        <f t="shared" si="30"/>
        <v>Nej</v>
      </c>
    </row>
    <row r="337" spans="1:15" x14ac:dyDescent="0.25">
      <c r="A337" s="4">
        <f t="shared" si="31"/>
        <v>337</v>
      </c>
      <c r="I337" s="4" t="str">
        <f t="shared" si="26"/>
        <v>Nej</v>
      </c>
      <c r="K337" s="4" t="str">
        <f t="shared" si="28"/>
        <v>Nej</v>
      </c>
      <c r="M337" s="4" t="str">
        <f t="shared" si="29"/>
        <v>Nej</v>
      </c>
      <c r="O337" s="4" t="str">
        <f t="shared" si="30"/>
        <v>Nej</v>
      </c>
    </row>
    <row r="338" spans="1:15" x14ac:dyDescent="0.25">
      <c r="A338" s="4">
        <f t="shared" si="31"/>
        <v>338</v>
      </c>
      <c r="I338" s="4" t="str">
        <f t="shared" si="26"/>
        <v>Nej</v>
      </c>
      <c r="K338" s="4" t="str">
        <f t="shared" si="28"/>
        <v>Nej</v>
      </c>
      <c r="M338" s="4" t="str">
        <f t="shared" si="29"/>
        <v>Nej</v>
      </c>
      <c r="O338" s="4" t="str">
        <f t="shared" si="30"/>
        <v>Nej</v>
      </c>
    </row>
    <row r="339" spans="1:15" x14ac:dyDescent="0.25">
      <c r="A339" s="4">
        <f t="shared" si="31"/>
        <v>339</v>
      </c>
      <c r="I339" s="4" t="str">
        <f t="shared" si="26"/>
        <v>Nej</v>
      </c>
      <c r="K339" s="4" t="str">
        <f t="shared" si="28"/>
        <v>Nej</v>
      </c>
      <c r="M339" s="4" t="str">
        <f t="shared" si="29"/>
        <v>Nej</v>
      </c>
      <c r="O339" s="4" t="str">
        <f t="shared" si="30"/>
        <v>Nej</v>
      </c>
    </row>
    <row r="340" spans="1:15" x14ac:dyDescent="0.25">
      <c r="A340" s="4">
        <f t="shared" si="31"/>
        <v>340</v>
      </c>
      <c r="I340" s="4" t="str">
        <f t="shared" si="26"/>
        <v>Nej</v>
      </c>
      <c r="K340" s="4" t="str">
        <f t="shared" si="28"/>
        <v>Nej</v>
      </c>
      <c r="M340" s="4" t="str">
        <f t="shared" si="29"/>
        <v>Nej</v>
      </c>
      <c r="O340" s="4" t="str">
        <f t="shared" si="30"/>
        <v>Nej</v>
      </c>
    </row>
    <row r="341" spans="1:15" x14ac:dyDescent="0.25">
      <c r="A341" s="4">
        <f t="shared" si="31"/>
        <v>341</v>
      </c>
      <c r="I341" s="4" t="str">
        <f t="shared" si="26"/>
        <v>Nej</v>
      </c>
      <c r="K341" s="4" t="str">
        <f t="shared" si="28"/>
        <v>Nej</v>
      </c>
      <c r="M341" s="4" t="str">
        <f t="shared" si="29"/>
        <v>Nej</v>
      </c>
      <c r="O341" s="4" t="str">
        <f t="shared" si="30"/>
        <v>Nej</v>
      </c>
    </row>
    <row r="342" spans="1:15" x14ac:dyDescent="0.25">
      <c r="A342" s="4">
        <f t="shared" si="31"/>
        <v>342</v>
      </c>
      <c r="I342" s="4" t="str">
        <f t="shared" si="26"/>
        <v>Nej</v>
      </c>
      <c r="K342" s="4" t="str">
        <f t="shared" si="28"/>
        <v>Nej</v>
      </c>
      <c r="M342" s="4" t="str">
        <f t="shared" si="29"/>
        <v>Nej</v>
      </c>
      <c r="O342" s="4" t="str">
        <f t="shared" si="30"/>
        <v>Nej</v>
      </c>
    </row>
    <row r="343" spans="1:15" x14ac:dyDescent="0.25">
      <c r="A343" s="4">
        <f t="shared" si="31"/>
        <v>343</v>
      </c>
      <c r="I343" s="4" t="str">
        <f t="shared" si="26"/>
        <v>Nej</v>
      </c>
      <c r="K343" s="4" t="str">
        <f t="shared" si="28"/>
        <v>Nej</v>
      </c>
      <c r="M343" s="4" t="str">
        <f t="shared" si="29"/>
        <v>Nej</v>
      </c>
      <c r="O343" s="4" t="str">
        <f t="shared" si="30"/>
        <v>Nej</v>
      </c>
    </row>
    <row r="344" spans="1:15" x14ac:dyDescent="0.25">
      <c r="A344" s="4">
        <f t="shared" si="31"/>
        <v>344</v>
      </c>
      <c r="I344" s="4" t="str">
        <f t="shared" si="26"/>
        <v>Nej</v>
      </c>
      <c r="K344" s="4" t="str">
        <f t="shared" si="28"/>
        <v>Nej</v>
      </c>
      <c r="M344" s="4" t="str">
        <f t="shared" si="29"/>
        <v>Nej</v>
      </c>
      <c r="O344" s="4" t="str">
        <f t="shared" si="30"/>
        <v>Nej</v>
      </c>
    </row>
    <row r="345" spans="1:15" x14ac:dyDescent="0.25">
      <c r="A345" s="4">
        <f t="shared" si="31"/>
        <v>345</v>
      </c>
      <c r="I345" s="4" t="str">
        <f t="shared" si="26"/>
        <v>Nej</v>
      </c>
      <c r="K345" s="4" t="str">
        <f t="shared" si="28"/>
        <v>Nej</v>
      </c>
      <c r="M345" s="4" t="str">
        <f t="shared" si="29"/>
        <v>Nej</v>
      </c>
      <c r="O345" s="4" t="str">
        <f t="shared" si="30"/>
        <v>Nej</v>
      </c>
    </row>
    <row r="346" spans="1:15" x14ac:dyDescent="0.25">
      <c r="A346" s="4">
        <f t="shared" si="31"/>
        <v>346</v>
      </c>
      <c r="I346" s="4" t="str">
        <f t="shared" si="26"/>
        <v>Nej</v>
      </c>
      <c r="K346" s="4" t="str">
        <f t="shared" si="28"/>
        <v>Nej</v>
      </c>
      <c r="M346" s="4" t="str">
        <f t="shared" si="29"/>
        <v>Nej</v>
      </c>
      <c r="O346" s="4" t="str">
        <f t="shared" si="30"/>
        <v>Nej</v>
      </c>
    </row>
    <row r="347" spans="1:15" x14ac:dyDescent="0.25">
      <c r="A347" s="4">
        <f t="shared" si="31"/>
        <v>347</v>
      </c>
      <c r="I347" s="4" t="str">
        <f t="shared" si="26"/>
        <v>Nej</v>
      </c>
      <c r="K347" s="4" t="str">
        <f t="shared" si="28"/>
        <v>Nej</v>
      </c>
      <c r="M347" s="4" t="str">
        <f t="shared" si="29"/>
        <v>Nej</v>
      </c>
      <c r="O347" s="4" t="str">
        <f t="shared" si="30"/>
        <v>Nej</v>
      </c>
    </row>
    <row r="348" spans="1:15" x14ac:dyDescent="0.25">
      <c r="A348" s="4">
        <f t="shared" si="31"/>
        <v>348</v>
      </c>
      <c r="I348" s="4" t="str">
        <f t="shared" si="26"/>
        <v>Nej</v>
      </c>
      <c r="K348" s="4" t="str">
        <f t="shared" si="28"/>
        <v>Nej</v>
      </c>
      <c r="M348" s="4" t="str">
        <f t="shared" si="29"/>
        <v>Nej</v>
      </c>
      <c r="O348" s="4" t="str">
        <f t="shared" si="30"/>
        <v>Nej</v>
      </c>
    </row>
    <row r="349" spans="1:15" x14ac:dyDescent="0.25">
      <c r="A349" s="4">
        <f t="shared" si="31"/>
        <v>349</v>
      </c>
      <c r="I349" s="4" t="str">
        <f t="shared" si="26"/>
        <v>Nej</v>
      </c>
      <c r="K349" s="4" t="str">
        <f t="shared" si="28"/>
        <v>Nej</v>
      </c>
      <c r="M349" s="4" t="str">
        <f t="shared" si="29"/>
        <v>Nej</v>
      </c>
      <c r="O349" s="4" t="str">
        <f t="shared" si="30"/>
        <v>Nej</v>
      </c>
    </row>
    <row r="350" spans="1:15" x14ac:dyDescent="0.25">
      <c r="A350" s="4">
        <f t="shared" si="31"/>
        <v>350</v>
      </c>
      <c r="I350" s="4" t="str">
        <f t="shared" si="26"/>
        <v>Nej</v>
      </c>
      <c r="K350" s="4" t="str">
        <f t="shared" si="28"/>
        <v>Nej</v>
      </c>
      <c r="M350" s="4" t="str">
        <f t="shared" si="29"/>
        <v>Nej</v>
      </c>
      <c r="O350" s="4" t="str">
        <f t="shared" si="30"/>
        <v>Nej</v>
      </c>
    </row>
    <row r="351" spans="1:15" x14ac:dyDescent="0.25">
      <c r="A351" s="4">
        <f t="shared" si="31"/>
        <v>351</v>
      </c>
      <c r="I351" s="4" t="str">
        <f t="shared" si="26"/>
        <v>Nej</v>
      </c>
      <c r="K351" s="4" t="str">
        <f t="shared" si="28"/>
        <v>Nej</v>
      </c>
      <c r="M351" s="4" t="str">
        <f t="shared" si="29"/>
        <v>Nej</v>
      </c>
      <c r="O351" s="4" t="str">
        <f t="shared" si="30"/>
        <v>Nej</v>
      </c>
    </row>
    <row r="352" spans="1:15" x14ac:dyDescent="0.25">
      <c r="A352" s="4">
        <f t="shared" si="31"/>
        <v>352</v>
      </c>
      <c r="I352" s="4" t="str">
        <f t="shared" si="26"/>
        <v>Nej</v>
      </c>
      <c r="K352" s="4" t="str">
        <f t="shared" si="28"/>
        <v>Nej</v>
      </c>
      <c r="M352" s="4" t="str">
        <f t="shared" si="29"/>
        <v>Nej</v>
      </c>
      <c r="O352" s="4" t="str">
        <f t="shared" si="30"/>
        <v>Nej</v>
      </c>
    </row>
    <row r="353" spans="1:15" x14ac:dyDescent="0.25">
      <c r="A353" s="4">
        <f t="shared" si="31"/>
        <v>353</v>
      </c>
      <c r="I353" s="4" t="str">
        <f t="shared" si="26"/>
        <v>Nej</v>
      </c>
      <c r="K353" s="4" t="str">
        <f t="shared" si="28"/>
        <v>Nej</v>
      </c>
      <c r="M353" s="4" t="str">
        <f t="shared" si="29"/>
        <v>Nej</v>
      </c>
      <c r="O353" s="4" t="str">
        <f t="shared" si="30"/>
        <v>Nej</v>
      </c>
    </row>
    <row r="354" spans="1:15" x14ac:dyDescent="0.25">
      <c r="A354" s="4">
        <f t="shared" si="31"/>
        <v>354</v>
      </c>
      <c r="I354" s="4" t="str">
        <f t="shared" ref="I354:I417" si="32">+IF(B354=H354,"Nej","JA!")</f>
        <v>Nej</v>
      </c>
      <c r="K354" s="4" t="str">
        <f t="shared" si="28"/>
        <v>Nej</v>
      </c>
      <c r="M354" s="4" t="str">
        <f t="shared" si="29"/>
        <v>Nej</v>
      </c>
      <c r="O354" s="4" t="str">
        <f t="shared" si="30"/>
        <v>Nej</v>
      </c>
    </row>
    <row r="355" spans="1:15" x14ac:dyDescent="0.25">
      <c r="A355" s="4">
        <f t="shared" si="31"/>
        <v>355</v>
      </c>
      <c r="I355" s="4" t="str">
        <f t="shared" si="32"/>
        <v>Nej</v>
      </c>
      <c r="K355" s="4" t="str">
        <f t="shared" si="28"/>
        <v>Nej</v>
      </c>
      <c r="M355" s="4" t="str">
        <f t="shared" si="29"/>
        <v>Nej</v>
      </c>
      <c r="O355" s="4" t="str">
        <f t="shared" si="30"/>
        <v>Nej</v>
      </c>
    </row>
    <row r="356" spans="1:15" x14ac:dyDescent="0.25">
      <c r="A356" s="4">
        <f t="shared" si="31"/>
        <v>356</v>
      </c>
      <c r="I356" s="4" t="str">
        <f t="shared" si="32"/>
        <v>Nej</v>
      </c>
      <c r="K356" s="4" t="str">
        <f t="shared" si="28"/>
        <v>Nej</v>
      </c>
      <c r="M356" s="4" t="str">
        <f t="shared" si="29"/>
        <v>Nej</v>
      </c>
      <c r="O356" s="4" t="str">
        <f t="shared" si="30"/>
        <v>Nej</v>
      </c>
    </row>
    <row r="357" spans="1:15" x14ac:dyDescent="0.25">
      <c r="A357" s="4">
        <f t="shared" si="31"/>
        <v>357</v>
      </c>
      <c r="I357" s="4" t="str">
        <f t="shared" si="32"/>
        <v>Nej</v>
      </c>
      <c r="K357" s="4" t="str">
        <f t="shared" si="28"/>
        <v>Nej</v>
      </c>
      <c r="M357" s="4" t="str">
        <f t="shared" si="29"/>
        <v>Nej</v>
      </c>
      <c r="O357" s="4" t="str">
        <f t="shared" si="30"/>
        <v>Nej</v>
      </c>
    </row>
    <row r="358" spans="1:15" x14ac:dyDescent="0.25">
      <c r="A358" s="4">
        <f t="shared" si="31"/>
        <v>358</v>
      </c>
      <c r="I358" s="4" t="str">
        <f t="shared" si="32"/>
        <v>Nej</v>
      </c>
      <c r="K358" s="4" t="str">
        <f t="shared" si="28"/>
        <v>Nej</v>
      </c>
      <c r="M358" s="4" t="str">
        <f t="shared" si="29"/>
        <v>Nej</v>
      </c>
      <c r="O358" s="4" t="str">
        <f t="shared" si="30"/>
        <v>Nej</v>
      </c>
    </row>
    <row r="359" spans="1:15" x14ac:dyDescent="0.25">
      <c r="A359" s="4">
        <f t="shared" si="31"/>
        <v>359</v>
      </c>
      <c r="I359" s="4" t="str">
        <f t="shared" si="32"/>
        <v>Nej</v>
      </c>
      <c r="K359" s="4" t="str">
        <f t="shared" si="28"/>
        <v>Nej</v>
      </c>
      <c r="M359" s="4" t="str">
        <f t="shared" si="29"/>
        <v>Nej</v>
      </c>
      <c r="O359" s="4" t="str">
        <f t="shared" si="30"/>
        <v>Nej</v>
      </c>
    </row>
    <row r="360" spans="1:15" x14ac:dyDescent="0.25">
      <c r="A360" s="4">
        <f t="shared" si="31"/>
        <v>360</v>
      </c>
      <c r="I360" s="4" t="str">
        <f t="shared" si="32"/>
        <v>Nej</v>
      </c>
      <c r="K360" s="4" t="str">
        <f t="shared" si="28"/>
        <v>Nej</v>
      </c>
      <c r="M360" s="4" t="str">
        <f t="shared" si="29"/>
        <v>Nej</v>
      </c>
      <c r="O360" s="4" t="str">
        <f t="shared" si="30"/>
        <v>Nej</v>
      </c>
    </row>
    <row r="361" spans="1:15" x14ac:dyDescent="0.25">
      <c r="A361" s="4">
        <f t="shared" si="31"/>
        <v>361</v>
      </c>
      <c r="I361" s="4" t="str">
        <f t="shared" si="32"/>
        <v>Nej</v>
      </c>
      <c r="K361" s="4" t="str">
        <f t="shared" si="28"/>
        <v>Nej</v>
      </c>
      <c r="M361" s="4" t="str">
        <f t="shared" si="29"/>
        <v>Nej</v>
      </c>
      <c r="O361" s="4" t="str">
        <f t="shared" si="30"/>
        <v>Nej</v>
      </c>
    </row>
    <row r="362" spans="1:15" x14ac:dyDescent="0.25">
      <c r="A362" s="4">
        <f t="shared" si="31"/>
        <v>362</v>
      </c>
      <c r="I362" s="4" t="str">
        <f t="shared" si="32"/>
        <v>Nej</v>
      </c>
      <c r="K362" s="4" t="str">
        <f t="shared" si="28"/>
        <v>Nej</v>
      </c>
      <c r="M362" s="4" t="str">
        <f t="shared" si="29"/>
        <v>Nej</v>
      </c>
      <c r="O362" s="4" t="str">
        <f t="shared" si="30"/>
        <v>Nej</v>
      </c>
    </row>
    <row r="363" spans="1:15" x14ac:dyDescent="0.25">
      <c r="A363" s="4">
        <f t="shared" si="31"/>
        <v>363</v>
      </c>
      <c r="I363" s="4" t="str">
        <f t="shared" si="32"/>
        <v>Nej</v>
      </c>
      <c r="K363" s="4" t="str">
        <f t="shared" si="28"/>
        <v>Nej</v>
      </c>
      <c r="M363" s="4" t="str">
        <f t="shared" si="29"/>
        <v>Nej</v>
      </c>
      <c r="O363" s="4" t="str">
        <f t="shared" si="30"/>
        <v>Nej</v>
      </c>
    </row>
    <row r="364" spans="1:15" x14ac:dyDescent="0.25">
      <c r="A364" s="4">
        <f t="shared" si="31"/>
        <v>364</v>
      </c>
      <c r="I364" s="4" t="str">
        <f t="shared" si="32"/>
        <v>Nej</v>
      </c>
      <c r="K364" s="4" t="str">
        <f t="shared" si="28"/>
        <v>Nej</v>
      </c>
      <c r="M364" s="4" t="str">
        <f t="shared" si="29"/>
        <v>Nej</v>
      </c>
      <c r="O364" s="4" t="str">
        <f t="shared" si="30"/>
        <v>Nej</v>
      </c>
    </row>
    <row r="365" spans="1:15" x14ac:dyDescent="0.25">
      <c r="A365" s="4">
        <f t="shared" si="31"/>
        <v>365</v>
      </c>
      <c r="I365" s="4" t="str">
        <f t="shared" si="32"/>
        <v>Nej</v>
      </c>
      <c r="K365" s="4" t="str">
        <f t="shared" si="28"/>
        <v>Nej</v>
      </c>
      <c r="M365" s="4" t="str">
        <f t="shared" si="29"/>
        <v>Nej</v>
      </c>
      <c r="O365" s="4" t="str">
        <f t="shared" si="30"/>
        <v>Nej</v>
      </c>
    </row>
    <row r="366" spans="1:15" x14ac:dyDescent="0.25">
      <c r="A366" s="4">
        <f t="shared" si="31"/>
        <v>366</v>
      </c>
      <c r="I366" s="4" t="str">
        <f t="shared" si="32"/>
        <v>Nej</v>
      </c>
      <c r="K366" s="4" t="str">
        <f t="shared" si="28"/>
        <v>Nej</v>
      </c>
      <c r="M366" s="4" t="str">
        <f t="shared" si="29"/>
        <v>Nej</v>
      </c>
      <c r="O366" s="4" t="str">
        <f t="shared" si="30"/>
        <v>Nej</v>
      </c>
    </row>
    <row r="367" spans="1:15" x14ac:dyDescent="0.25">
      <c r="A367" s="4">
        <f t="shared" si="31"/>
        <v>367</v>
      </c>
      <c r="I367" s="4" t="str">
        <f t="shared" si="32"/>
        <v>Nej</v>
      </c>
      <c r="K367" s="4" t="str">
        <f t="shared" si="28"/>
        <v>Nej</v>
      </c>
      <c r="M367" s="4" t="str">
        <f t="shared" si="29"/>
        <v>Nej</v>
      </c>
      <c r="O367" s="4" t="str">
        <f t="shared" si="30"/>
        <v>Nej</v>
      </c>
    </row>
    <row r="368" spans="1:15" x14ac:dyDescent="0.25">
      <c r="A368" s="4">
        <f t="shared" si="31"/>
        <v>368</v>
      </c>
      <c r="I368" s="4" t="str">
        <f t="shared" si="32"/>
        <v>Nej</v>
      </c>
      <c r="K368" s="4" t="str">
        <f t="shared" si="28"/>
        <v>Nej</v>
      </c>
      <c r="M368" s="4" t="str">
        <f t="shared" si="29"/>
        <v>Nej</v>
      </c>
      <c r="O368" s="4" t="str">
        <f t="shared" si="30"/>
        <v>Nej</v>
      </c>
    </row>
    <row r="369" spans="1:15" x14ac:dyDescent="0.25">
      <c r="A369" s="4">
        <f t="shared" si="31"/>
        <v>369</v>
      </c>
      <c r="I369" s="4" t="str">
        <f t="shared" si="32"/>
        <v>Nej</v>
      </c>
      <c r="K369" s="4" t="str">
        <f t="shared" si="28"/>
        <v>Nej</v>
      </c>
      <c r="M369" s="4" t="str">
        <f t="shared" si="29"/>
        <v>Nej</v>
      </c>
      <c r="O369" s="4" t="str">
        <f t="shared" si="30"/>
        <v>Nej</v>
      </c>
    </row>
    <row r="370" spans="1:15" x14ac:dyDescent="0.25">
      <c r="A370" s="4">
        <f t="shared" si="31"/>
        <v>370</v>
      </c>
      <c r="I370" s="4" t="str">
        <f t="shared" si="32"/>
        <v>Nej</v>
      </c>
      <c r="K370" s="4" t="str">
        <f t="shared" si="28"/>
        <v>Nej</v>
      </c>
      <c r="M370" s="4" t="str">
        <f t="shared" si="29"/>
        <v>Nej</v>
      </c>
      <c r="O370" s="4" t="str">
        <f t="shared" si="30"/>
        <v>Nej</v>
      </c>
    </row>
    <row r="371" spans="1:15" x14ac:dyDescent="0.25">
      <c r="A371" s="4">
        <f t="shared" si="31"/>
        <v>371</v>
      </c>
      <c r="I371" s="4" t="str">
        <f t="shared" si="32"/>
        <v>Nej</v>
      </c>
      <c r="K371" s="4" t="str">
        <f t="shared" si="28"/>
        <v>Nej</v>
      </c>
      <c r="M371" s="4" t="str">
        <f t="shared" si="29"/>
        <v>Nej</v>
      </c>
      <c r="O371" s="4" t="str">
        <f t="shared" si="30"/>
        <v>Nej</v>
      </c>
    </row>
    <row r="372" spans="1:15" x14ac:dyDescent="0.25">
      <c r="A372" s="4">
        <f t="shared" si="31"/>
        <v>372</v>
      </c>
      <c r="I372" s="4" t="str">
        <f t="shared" si="32"/>
        <v>Nej</v>
      </c>
      <c r="K372" s="4" t="str">
        <f t="shared" si="28"/>
        <v>Nej</v>
      </c>
      <c r="M372" s="4" t="str">
        <f t="shared" si="29"/>
        <v>Nej</v>
      </c>
      <c r="O372" s="4" t="str">
        <f t="shared" si="30"/>
        <v>Nej</v>
      </c>
    </row>
    <row r="373" spans="1:15" x14ac:dyDescent="0.25">
      <c r="A373" s="4">
        <f t="shared" si="31"/>
        <v>373</v>
      </c>
      <c r="I373" s="4" t="str">
        <f t="shared" si="32"/>
        <v>Nej</v>
      </c>
      <c r="K373" s="4" t="str">
        <f t="shared" si="28"/>
        <v>Nej</v>
      </c>
      <c r="M373" s="4" t="str">
        <f t="shared" si="29"/>
        <v>Nej</v>
      </c>
      <c r="O373" s="4" t="str">
        <f t="shared" si="30"/>
        <v>Nej</v>
      </c>
    </row>
    <row r="374" spans="1:15" x14ac:dyDescent="0.25">
      <c r="A374" s="4">
        <f t="shared" si="31"/>
        <v>374</v>
      </c>
      <c r="I374" s="4" t="str">
        <f t="shared" si="32"/>
        <v>Nej</v>
      </c>
      <c r="K374" s="4" t="str">
        <f t="shared" si="28"/>
        <v>Nej</v>
      </c>
      <c r="M374" s="4" t="str">
        <f t="shared" si="29"/>
        <v>Nej</v>
      </c>
      <c r="O374" s="4" t="str">
        <f t="shared" si="30"/>
        <v>Nej</v>
      </c>
    </row>
    <row r="375" spans="1:15" x14ac:dyDescent="0.25">
      <c r="A375" s="4">
        <f t="shared" si="31"/>
        <v>375</v>
      </c>
      <c r="I375" s="4" t="str">
        <f t="shared" si="32"/>
        <v>Nej</v>
      </c>
      <c r="K375" s="4" t="str">
        <f t="shared" si="28"/>
        <v>Nej</v>
      </c>
      <c r="M375" s="4" t="str">
        <f t="shared" si="29"/>
        <v>Nej</v>
      </c>
      <c r="O375" s="4" t="str">
        <f t="shared" si="30"/>
        <v>Nej</v>
      </c>
    </row>
    <row r="376" spans="1:15" x14ac:dyDescent="0.25">
      <c r="A376" s="4">
        <f t="shared" si="31"/>
        <v>376</v>
      </c>
      <c r="I376" s="4" t="str">
        <f t="shared" si="32"/>
        <v>Nej</v>
      </c>
      <c r="K376" s="4" t="str">
        <f t="shared" si="28"/>
        <v>Nej</v>
      </c>
      <c r="M376" s="4" t="str">
        <f t="shared" si="29"/>
        <v>Nej</v>
      </c>
      <c r="O376" s="4" t="str">
        <f t="shared" si="30"/>
        <v>Nej</v>
      </c>
    </row>
    <row r="377" spans="1:15" x14ac:dyDescent="0.25">
      <c r="A377" s="4">
        <f t="shared" si="31"/>
        <v>377</v>
      </c>
      <c r="I377" s="4" t="str">
        <f t="shared" si="32"/>
        <v>Nej</v>
      </c>
      <c r="K377" s="4" t="str">
        <f t="shared" si="28"/>
        <v>Nej</v>
      </c>
      <c r="M377" s="4" t="str">
        <f t="shared" si="29"/>
        <v>Nej</v>
      </c>
      <c r="O377" s="4" t="str">
        <f t="shared" si="30"/>
        <v>Nej</v>
      </c>
    </row>
    <row r="378" spans="1:15" x14ac:dyDescent="0.25">
      <c r="A378" s="4">
        <f t="shared" si="31"/>
        <v>378</v>
      </c>
      <c r="I378" s="4" t="str">
        <f t="shared" si="32"/>
        <v>Nej</v>
      </c>
      <c r="K378" s="4" t="str">
        <f t="shared" si="28"/>
        <v>Nej</v>
      </c>
      <c r="M378" s="4" t="str">
        <f t="shared" si="29"/>
        <v>Nej</v>
      </c>
      <c r="O378" s="4" t="str">
        <f t="shared" si="30"/>
        <v>Nej</v>
      </c>
    </row>
    <row r="379" spans="1:15" x14ac:dyDescent="0.25">
      <c r="A379" s="4">
        <f t="shared" si="31"/>
        <v>379</v>
      </c>
      <c r="I379" s="4" t="str">
        <f t="shared" si="32"/>
        <v>Nej</v>
      </c>
      <c r="K379" s="4" t="str">
        <f t="shared" si="28"/>
        <v>Nej</v>
      </c>
      <c r="M379" s="4" t="str">
        <f t="shared" si="29"/>
        <v>Nej</v>
      </c>
      <c r="O379" s="4" t="str">
        <f t="shared" si="30"/>
        <v>Nej</v>
      </c>
    </row>
    <row r="380" spans="1:15" x14ac:dyDescent="0.25">
      <c r="A380" s="4">
        <f t="shared" si="31"/>
        <v>380</v>
      </c>
      <c r="I380" s="4" t="str">
        <f t="shared" si="32"/>
        <v>Nej</v>
      </c>
      <c r="K380" s="4" t="str">
        <f t="shared" si="28"/>
        <v>Nej</v>
      </c>
      <c r="M380" s="4" t="str">
        <f t="shared" si="29"/>
        <v>Nej</v>
      </c>
      <c r="O380" s="4" t="str">
        <f t="shared" si="30"/>
        <v>Nej</v>
      </c>
    </row>
    <row r="381" spans="1:15" x14ac:dyDescent="0.25">
      <c r="A381" s="4">
        <f t="shared" si="31"/>
        <v>381</v>
      </c>
      <c r="I381" s="4" t="str">
        <f t="shared" si="32"/>
        <v>Nej</v>
      </c>
      <c r="K381" s="4" t="str">
        <f t="shared" si="28"/>
        <v>Nej</v>
      </c>
      <c r="M381" s="4" t="str">
        <f t="shared" si="29"/>
        <v>Nej</v>
      </c>
      <c r="O381" s="4" t="str">
        <f t="shared" si="30"/>
        <v>Nej</v>
      </c>
    </row>
    <row r="382" spans="1:15" x14ac:dyDescent="0.25">
      <c r="A382" s="4">
        <f t="shared" si="31"/>
        <v>382</v>
      </c>
      <c r="I382" s="4" t="str">
        <f t="shared" si="32"/>
        <v>Nej</v>
      </c>
      <c r="K382" s="4" t="str">
        <f t="shared" si="28"/>
        <v>Nej</v>
      </c>
      <c r="M382" s="4" t="str">
        <f t="shared" si="29"/>
        <v>Nej</v>
      </c>
      <c r="O382" s="4" t="str">
        <f t="shared" si="30"/>
        <v>Nej</v>
      </c>
    </row>
    <row r="383" spans="1:15" x14ac:dyDescent="0.25">
      <c r="A383" s="4">
        <f t="shared" si="31"/>
        <v>383</v>
      </c>
      <c r="I383" s="4" t="str">
        <f t="shared" si="32"/>
        <v>Nej</v>
      </c>
      <c r="K383" s="4" t="str">
        <f t="shared" si="28"/>
        <v>Nej</v>
      </c>
      <c r="M383" s="4" t="str">
        <f t="shared" si="29"/>
        <v>Nej</v>
      </c>
      <c r="O383" s="4" t="str">
        <f t="shared" si="30"/>
        <v>Nej</v>
      </c>
    </row>
    <row r="384" spans="1:15" x14ac:dyDescent="0.25">
      <c r="A384" s="4">
        <f t="shared" si="31"/>
        <v>384</v>
      </c>
      <c r="I384" s="4" t="str">
        <f t="shared" si="32"/>
        <v>Nej</v>
      </c>
      <c r="K384" s="4" t="str">
        <f t="shared" si="28"/>
        <v>Nej</v>
      </c>
      <c r="M384" s="4" t="str">
        <f t="shared" si="29"/>
        <v>Nej</v>
      </c>
      <c r="O384" s="4" t="str">
        <f t="shared" si="30"/>
        <v>Nej</v>
      </c>
    </row>
    <row r="385" spans="1:15" x14ac:dyDescent="0.25">
      <c r="A385" s="4">
        <f t="shared" si="31"/>
        <v>385</v>
      </c>
      <c r="I385" s="4" t="str">
        <f t="shared" si="32"/>
        <v>Nej</v>
      </c>
      <c r="K385" s="4" t="str">
        <f t="shared" si="28"/>
        <v>Nej</v>
      </c>
      <c r="M385" s="4" t="str">
        <f t="shared" si="29"/>
        <v>Nej</v>
      </c>
      <c r="O385" s="4" t="str">
        <f t="shared" si="30"/>
        <v>Nej</v>
      </c>
    </row>
    <row r="386" spans="1:15" x14ac:dyDescent="0.25">
      <c r="A386" s="4">
        <f t="shared" si="31"/>
        <v>386</v>
      </c>
      <c r="I386" s="4" t="str">
        <f t="shared" si="32"/>
        <v>Nej</v>
      </c>
      <c r="K386" s="4" t="str">
        <f t="shared" si="28"/>
        <v>Nej</v>
      </c>
      <c r="M386" s="4" t="str">
        <f t="shared" si="29"/>
        <v>Nej</v>
      </c>
      <c r="O386" s="4" t="str">
        <f t="shared" si="30"/>
        <v>Nej</v>
      </c>
    </row>
    <row r="387" spans="1:15" x14ac:dyDescent="0.25">
      <c r="A387" s="4">
        <f t="shared" si="31"/>
        <v>387</v>
      </c>
      <c r="I387" s="4" t="str">
        <f t="shared" si="32"/>
        <v>Nej</v>
      </c>
      <c r="K387" s="4" t="str">
        <f t="shared" ref="K387:K450" si="33">+IF(B387=J387,"Nej","JA!")</f>
        <v>Nej</v>
      </c>
      <c r="M387" s="4" t="str">
        <f t="shared" ref="M387:M450" si="34">+IF(B387=L387,"Nej","JA!")</f>
        <v>Nej</v>
      </c>
      <c r="O387" s="4" t="str">
        <f t="shared" ref="O387:O420" si="35">+IF(B387=N387,"Nej","JA!")</f>
        <v>Nej</v>
      </c>
    </row>
    <row r="388" spans="1:15" x14ac:dyDescent="0.25">
      <c r="A388" s="4">
        <f t="shared" si="31"/>
        <v>388</v>
      </c>
      <c r="I388" s="4" t="str">
        <f t="shared" si="32"/>
        <v>Nej</v>
      </c>
      <c r="K388" s="4" t="str">
        <f t="shared" si="33"/>
        <v>Nej</v>
      </c>
      <c r="M388" s="4" t="str">
        <f t="shared" si="34"/>
        <v>Nej</v>
      </c>
      <c r="O388" s="4" t="str">
        <f t="shared" si="35"/>
        <v>Nej</v>
      </c>
    </row>
    <row r="389" spans="1:15" x14ac:dyDescent="0.25">
      <c r="A389" s="4">
        <f t="shared" si="31"/>
        <v>389</v>
      </c>
      <c r="I389" s="4" t="str">
        <f t="shared" si="32"/>
        <v>Nej</v>
      </c>
      <c r="K389" s="4" t="str">
        <f t="shared" si="33"/>
        <v>Nej</v>
      </c>
      <c r="M389" s="4" t="str">
        <f t="shared" si="34"/>
        <v>Nej</v>
      </c>
      <c r="O389" s="4" t="str">
        <f t="shared" si="35"/>
        <v>Nej</v>
      </c>
    </row>
    <row r="390" spans="1:15" x14ac:dyDescent="0.25">
      <c r="A390" s="4">
        <f t="shared" ref="A390:A453" si="36">ROW(B390)</f>
        <v>390</v>
      </c>
      <c r="I390" s="4" t="str">
        <f t="shared" si="32"/>
        <v>Nej</v>
      </c>
      <c r="K390" s="4" t="str">
        <f t="shared" si="33"/>
        <v>Nej</v>
      </c>
      <c r="M390" s="4" t="str">
        <f t="shared" si="34"/>
        <v>Nej</v>
      </c>
      <c r="O390" s="4" t="str">
        <f t="shared" si="35"/>
        <v>Nej</v>
      </c>
    </row>
    <row r="391" spans="1:15" x14ac:dyDescent="0.25">
      <c r="A391" s="4">
        <f t="shared" si="36"/>
        <v>391</v>
      </c>
      <c r="I391" s="4" t="str">
        <f t="shared" si="32"/>
        <v>Nej</v>
      </c>
      <c r="K391" s="4" t="str">
        <f t="shared" si="33"/>
        <v>Nej</v>
      </c>
      <c r="M391" s="4" t="str">
        <f t="shared" si="34"/>
        <v>Nej</v>
      </c>
      <c r="O391" s="4" t="str">
        <f t="shared" si="35"/>
        <v>Nej</v>
      </c>
    </row>
    <row r="392" spans="1:15" x14ac:dyDescent="0.25">
      <c r="A392" s="4">
        <f t="shared" si="36"/>
        <v>392</v>
      </c>
      <c r="I392" s="4" t="str">
        <f t="shared" si="32"/>
        <v>Nej</v>
      </c>
      <c r="K392" s="4" t="str">
        <f t="shared" si="33"/>
        <v>Nej</v>
      </c>
      <c r="M392" s="4" t="str">
        <f t="shared" si="34"/>
        <v>Nej</v>
      </c>
      <c r="O392" s="4" t="str">
        <f t="shared" si="35"/>
        <v>Nej</v>
      </c>
    </row>
    <row r="393" spans="1:15" x14ac:dyDescent="0.25">
      <c r="A393" s="4">
        <f t="shared" si="36"/>
        <v>393</v>
      </c>
      <c r="I393" s="4" t="str">
        <f t="shared" si="32"/>
        <v>Nej</v>
      </c>
      <c r="K393" s="4" t="str">
        <f t="shared" si="33"/>
        <v>Nej</v>
      </c>
      <c r="M393" s="4" t="str">
        <f t="shared" si="34"/>
        <v>Nej</v>
      </c>
      <c r="O393" s="4" t="str">
        <f t="shared" si="35"/>
        <v>Nej</v>
      </c>
    </row>
    <row r="394" spans="1:15" x14ac:dyDescent="0.25">
      <c r="A394" s="4">
        <f t="shared" si="36"/>
        <v>394</v>
      </c>
      <c r="I394" s="4" t="str">
        <f t="shared" si="32"/>
        <v>Nej</v>
      </c>
      <c r="K394" s="4" t="str">
        <f t="shared" si="33"/>
        <v>Nej</v>
      </c>
      <c r="M394" s="4" t="str">
        <f t="shared" si="34"/>
        <v>Nej</v>
      </c>
      <c r="O394" s="4" t="str">
        <f t="shared" si="35"/>
        <v>Nej</v>
      </c>
    </row>
    <row r="395" spans="1:15" x14ac:dyDescent="0.25">
      <c r="A395" s="4">
        <f t="shared" si="36"/>
        <v>395</v>
      </c>
      <c r="I395" s="4" t="str">
        <f t="shared" si="32"/>
        <v>Nej</v>
      </c>
      <c r="K395" s="4" t="str">
        <f t="shared" si="33"/>
        <v>Nej</v>
      </c>
      <c r="M395" s="4" t="str">
        <f t="shared" si="34"/>
        <v>Nej</v>
      </c>
      <c r="O395" s="4" t="str">
        <f t="shared" si="35"/>
        <v>Nej</v>
      </c>
    </row>
    <row r="396" spans="1:15" x14ac:dyDescent="0.25">
      <c r="A396" s="4">
        <f t="shared" si="36"/>
        <v>396</v>
      </c>
      <c r="I396" s="4" t="str">
        <f t="shared" si="32"/>
        <v>Nej</v>
      </c>
      <c r="K396" s="4" t="str">
        <f t="shared" si="33"/>
        <v>Nej</v>
      </c>
      <c r="M396" s="4" t="str">
        <f t="shared" si="34"/>
        <v>Nej</v>
      </c>
      <c r="O396" s="4" t="str">
        <f t="shared" si="35"/>
        <v>Nej</v>
      </c>
    </row>
    <row r="397" spans="1:15" x14ac:dyDescent="0.25">
      <c r="A397" s="4">
        <f t="shared" si="36"/>
        <v>397</v>
      </c>
      <c r="I397" s="4" t="str">
        <f t="shared" si="32"/>
        <v>Nej</v>
      </c>
      <c r="K397" s="4" t="str">
        <f t="shared" si="33"/>
        <v>Nej</v>
      </c>
      <c r="M397" s="4" t="str">
        <f t="shared" si="34"/>
        <v>Nej</v>
      </c>
      <c r="O397" s="4" t="str">
        <f t="shared" si="35"/>
        <v>Nej</v>
      </c>
    </row>
    <row r="398" spans="1:15" x14ac:dyDescent="0.25">
      <c r="A398" s="4">
        <f t="shared" si="36"/>
        <v>398</v>
      </c>
      <c r="I398" s="4" t="str">
        <f t="shared" si="32"/>
        <v>Nej</v>
      </c>
      <c r="K398" s="4" t="str">
        <f t="shared" si="33"/>
        <v>Nej</v>
      </c>
      <c r="M398" s="4" t="str">
        <f t="shared" si="34"/>
        <v>Nej</v>
      </c>
      <c r="O398" s="4" t="str">
        <f t="shared" si="35"/>
        <v>Nej</v>
      </c>
    </row>
    <row r="399" spans="1:15" x14ac:dyDescent="0.25">
      <c r="A399" s="4">
        <f t="shared" si="36"/>
        <v>399</v>
      </c>
      <c r="I399" s="4" t="str">
        <f t="shared" si="32"/>
        <v>Nej</v>
      </c>
      <c r="K399" s="4" t="str">
        <f t="shared" si="33"/>
        <v>Nej</v>
      </c>
      <c r="M399" s="4" t="str">
        <f t="shared" si="34"/>
        <v>Nej</v>
      </c>
      <c r="O399" s="4" t="str">
        <f t="shared" si="35"/>
        <v>Nej</v>
      </c>
    </row>
    <row r="400" spans="1:15" x14ac:dyDescent="0.25">
      <c r="A400" s="4">
        <f t="shared" si="36"/>
        <v>400</v>
      </c>
      <c r="I400" s="4" t="str">
        <f t="shared" si="32"/>
        <v>Nej</v>
      </c>
      <c r="K400" s="4" t="str">
        <f t="shared" si="33"/>
        <v>Nej</v>
      </c>
      <c r="M400" s="4" t="str">
        <f t="shared" si="34"/>
        <v>Nej</v>
      </c>
      <c r="O400" s="4" t="str">
        <f t="shared" si="35"/>
        <v>Nej</v>
      </c>
    </row>
    <row r="401" spans="1:15" x14ac:dyDescent="0.25">
      <c r="A401" s="4">
        <f t="shared" si="36"/>
        <v>401</v>
      </c>
      <c r="I401" s="4" t="str">
        <f t="shared" si="32"/>
        <v>Nej</v>
      </c>
      <c r="K401" s="4" t="str">
        <f t="shared" si="33"/>
        <v>Nej</v>
      </c>
      <c r="M401" s="4" t="str">
        <f t="shared" si="34"/>
        <v>Nej</v>
      </c>
      <c r="O401" s="4" t="str">
        <f t="shared" si="35"/>
        <v>Nej</v>
      </c>
    </row>
    <row r="402" spans="1:15" x14ac:dyDescent="0.25">
      <c r="A402" s="4">
        <f t="shared" si="36"/>
        <v>402</v>
      </c>
      <c r="I402" s="4" t="str">
        <f t="shared" si="32"/>
        <v>Nej</v>
      </c>
      <c r="K402" s="4" t="str">
        <f t="shared" si="33"/>
        <v>Nej</v>
      </c>
      <c r="M402" s="4" t="str">
        <f t="shared" si="34"/>
        <v>Nej</v>
      </c>
      <c r="O402" s="4" t="str">
        <f t="shared" si="35"/>
        <v>Nej</v>
      </c>
    </row>
    <row r="403" spans="1:15" x14ac:dyDescent="0.25">
      <c r="A403" s="4">
        <f t="shared" si="36"/>
        <v>403</v>
      </c>
      <c r="I403" s="4" t="str">
        <f t="shared" si="32"/>
        <v>Nej</v>
      </c>
      <c r="K403" s="4" t="str">
        <f t="shared" si="33"/>
        <v>Nej</v>
      </c>
      <c r="M403" s="4" t="str">
        <f t="shared" si="34"/>
        <v>Nej</v>
      </c>
      <c r="O403" s="4" t="str">
        <f t="shared" si="35"/>
        <v>Nej</v>
      </c>
    </row>
    <row r="404" spans="1:15" x14ac:dyDescent="0.25">
      <c r="A404" s="4">
        <f t="shared" si="36"/>
        <v>404</v>
      </c>
      <c r="I404" s="4" t="str">
        <f t="shared" si="32"/>
        <v>Nej</v>
      </c>
      <c r="K404" s="4" t="str">
        <f t="shared" si="33"/>
        <v>Nej</v>
      </c>
      <c r="M404" s="4" t="str">
        <f t="shared" si="34"/>
        <v>Nej</v>
      </c>
      <c r="O404" s="4" t="str">
        <f t="shared" si="35"/>
        <v>Nej</v>
      </c>
    </row>
    <row r="405" spans="1:15" x14ac:dyDescent="0.25">
      <c r="A405" s="4">
        <f t="shared" si="36"/>
        <v>405</v>
      </c>
      <c r="I405" s="4" t="str">
        <f t="shared" si="32"/>
        <v>Nej</v>
      </c>
      <c r="K405" s="4" t="str">
        <f t="shared" si="33"/>
        <v>Nej</v>
      </c>
      <c r="M405" s="4" t="str">
        <f t="shared" si="34"/>
        <v>Nej</v>
      </c>
      <c r="O405" s="4" t="str">
        <f t="shared" si="35"/>
        <v>Nej</v>
      </c>
    </row>
    <row r="406" spans="1:15" x14ac:dyDescent="0.25">
      <c r="A406" s="4">
        <f t="shared" si="36"/>
        <v>406</v>
      </c>
      <c r="I406" s="4" t="str">
        <f t="shared" si="32"/>
        <v>Nej</v>
      </c>
      <c r="K406" s="4" t="str">
        <f t="shared" si="33"/>
        <v>Nej</v>
      </c>
      <c r="M406" s="4" t="str">
        <f t="shared" si="34"/>
        <v>Nej</v>
      </c>
      <c r="O406" s="4" t="str">
        <f t="shared" si="35"/>
        <v>Nej</v>
      </c>
    </row>
    <row r="407" spans="1:15" x14ac:dyDescent="0.25">
      <c r="A407" s="4">
        <f t="shared" si="36"/>
        <v>407</v>
      </c>
      <c r="I407" s="4" t="str">
        <f t="shared" si="32"/>
        <v>Nej</v>
      </c>
      <c r="K407" s="4" t="str">
        <f t="shared" si="33"/>
        <v>Nej</v>
      </c>
      <c r="M407" s="4" t="str">
        <f t="shared" si="34"/>
        <v>Nej</v>
      </c>
      <c r="O407" s="4" t="str">
        <f t="shared" si="35"/>
        <v>Nej</v>
      </c>
    </row>
    <row r="408" spans="1:15" x14ac:dyDescent="0.25">
      <c r="A408" s="4">
        <f t="shared" si="36"/>
        <v>408</v>
      </c>
      <c r="I408" s="4" t="str">
        <f t="shared" si="32"/>
        <v>Nej</v>
      </c>
      <c r="K408" s="4" t="str">
        <f t="shared" si="33"/>
        <v>Nej</v>
      </c>
      <c r="M408" s="4" t="str">
        <f t="shared" si="34"/>
        <v>Nej</v>
      </c>
      <c r="O408" s="4" t="str">
        <f t="shared" si="35"/>
        <v>Nej</v>
      </c>
    </row>
    <row r="409" spans="1:15" x14ac:dyDescent="0.25">
      <c r="A409" s="4">
        <f t="shared" si="36"/>
        <v>409</v>
      </c>
      <c r="I409" s="4" t="str">
        <f t="shared" si="32"/>
        <v>Nej</v>
      </c>
      <c r="K409" s="4" t="str">
        <f t="shared" si="33"/>
        <v>Nej</v>
      </c>
      <c r="M409" s="4" t="str">
        <f t="shared" si="34"/>
        <v>Nej</v>
      </c>
      <c r="O409" s="4" t="str">
        <f t="shared" si="35"/>
        <v>Nej</v>
      </c>
    </row>
    <row r="410" spans="1:15" x14ac:dyDescent="0.25">
      <c r="A410" s="4">
        <f t="shared" si="36"/>
        <v>410</v>
      </c>
      <c r="I410" s="4" t="str">
        <f t="shared" si="32"/>
        <v>Nej</v>
      </c>
      <c r="K410" s="4" t="str">
        <f t="shared" si="33"/>
        <v>Nej</v>
      </c>
      <c r="M410" s="4" t="str">
        <f t="shared" si="34"/>
        <v>Nej</v>
      </c>
      <c r="O410" s="4" t="str">
        <f t="shared" si="35"/>
        <v>Nej</v>
      </c>
    </row>
    <row r="411" spans="1:15" x14ac:dyDescent="0.25">
      <c r="A411" s="4">
        <f t="shared" si="36"/>
        <v>411</v>
      </c>
      <c r="I411" s="4" t="str">
        <f t="shared" si="32"/>
        <v>Nej</v>
      </c>
      <c r="K411" s="4" t="str">
        <f t="shared" si="33"/>
        <v>Nej</v>
      </c>
      <c r="M411" s="4" t="str">
        <f t="shared" si="34"/>
        <v>Nej</v>
      </c>
      <c r="O411" s="4" t="str">
        <f t="shared" si="35"/>
        <v>Nej</v>
      </c>
    </row>
    <row r="412" spans="1:15" x14ac:dyDescent="0.25">
      <c r="A412" s="4">
        <f t="shared" si="36"/>
        <v>412</v>
      </c>
      <c r="I412" s="4" t="str">
        <f t="shared" si="32"/>
        <v>Nej</v>
      </c>
      <c r="K412" s="4" t="str">
        <f t="shared" si="33"/>
        <v>Nej</v>
      </c>
      <c r="M412" s="4" t="str">
        <f t="shared" si="34"/>
        <v>Nej</v>
      </c>
      <c r="O412" s="4" t="str">
        <f t="shared" si="35"/>
        <v>Nej</v>
      </c>
    </row>
    <row r="413" spans="1:15" x14ac:dyDescent="0.25">
      <c r="A413" s="4">
        <f t="shared" si="36"/>
        <v>413</v>
      </c>
      <c r="I413" s="4" t="str">
        <f t="shared" si="32"/>
        <v>Nej</v>
      </c>
      <c r="K413" s="4" t="str">
        <f t="shared" si="33"/>
        <v>Nej</v>
      </c>
      <c r="M413" s="4" t="str">
        <f t="shared" si="34"/>
        <v>Nej</v>
      </c>
      <c r="O413" s="4" t="str">
        <f t="shared" si="35"/>
        <v>Nej</v>
      </c>
    </row>
    <row r="414" spans="1:15" x14ac:dyDescent="0.25">
      <c r="A414" s="4">
        <f t="shared" si="36"/>
        <v>414</v>
      </c>
      <c r="I414" s="4" t="str">
        <f t="shared" si="32"/>
        <v>Nej</v>
      </c>
      <c r="K414" s="4" t="str">
        <f t="shared" si="33"/>
        <v>Nej</v>
      </c>
      <c r="M414" s="4" t="str">
        <f t="shared" si="34"/>
        <v>Nej</v>
      </c>
      <c r="O414" s="4" t="str">
        <f t="shared" si="35"/>
        <v>Nej</v>
      </c>
    </row>
    <row r="415" spans="1:15" x14ac:dyDescent="0.25">
      <c r="A415" s="4">
        <f t="shared" si="36"/>
        <v>415</v>
      </c>
      <c r="I415" s="4" t="str">
        <f t="shared" si="32"/>
        <v>Nej</v>
      </c>
      <c r="K415" s="4" t="str">
        <f t="shared" si="33"/>
        <v>Nej</v>
      </c>
      <c r="M415" s="4" t="str">
        <f t="shared" si="34"/>
        <v>Nej</v>
      </c>
      <c r="O415" s="4" t="str">
        <f t="shared" si="35"/>
        <v>Nej</v>
      </c>
    </row>
    <row r="416" spans="1:15" x14ac:dyDescent="0.25">
      <c r="A416" s="4">
        <f t="shared" si="36"/>
        <v>416</v>
      </c>
      <c r="I416" s="4" t="str">
        <f t="shared" si="32"/>
        <v>Nej</v>
      </c>
      <c r="K416" s="4" t="str">
        <f t="shared" si="33"/>
        <v>Nej</v>
      </c>
      <c r="M416" s="4" t="str">
        <f t="shared" si="34"/>
        <v>Nej</v>
      </c>
      <c r="O416" s="4" t="str">
        <f t="shared" si="35"/>
        <v>Nej</v>
      </c>
    </row>
    <row r="417" spans="1:15" x14ac:dyDescent="0.25">
      <c r="A417" s="4">
        <f t="shared" si="36"/>
        <v>417</v>
      </c>
      <c r="I417" s="4" t="str">
        <f t="shared" si="32"/>
        <v>Nej</v>
      </c>
      <c r="K417" s="4" t="str">
        <f t="shared" si="33"/>
        <v>Nej</v>
      </c>
      <c r="M417" s="4" t="str">
        <f t="shared" si="34"/>
        <v>Nej</v>
      </c>
      <c r="O417" s="4" t="str">
        <f t="shared" si="35"/>
        <v>Nej</v>
      </c>
    </row>
    <row r="418" spans="1:15" x14ac:dyDescent="0.25">
      <c r="A418" s="4">
        <f t="shared" si="36"/>
        <v>418</v>
      </c>
      <c r="I418" s="4" t="str">
        <f t="shared" ref="I418:I481" si="37">+IF(B418=H418,"Nej","JA!")</f>
        <v>Nej</v>
      </c>
      <c r="K418" s="4" t="str">
        <f t="shared" si="33"/>
        <v>Nej</v>
      </c>
      <c r="M418" s="4" t="str">
        <f t="shared" si="34"/>
        <v>Nej</v>
      </c>
      <c r="O418" s="4" t="str">
        <f t="shared" si="35"/>
        <v>Nej</v>
      </c>
    </row>
    <row r="419" spans="1:15" x14ac:dyDescent="0.25">
      <c r="A419" s="4">
        <f t="shared" si="36"/>
        <v>419</v>
      </c>
      <c r="I419" s="4" t="str">
        <f t="shared" si="37"/>
        <v>Nej</v>
      </c>
      <c r="K419" s="4" t="str">
        <f t="shared" si="33"/>
        <v>Nej</v>
      </c>
      <c r="M419" s="4" t="str">
        <f t="shared" si="34"/>
        <v>Nej</v>
      </c>
      <c r="O419" s="4" t="str">
        <f t="shared" si="35"/>
        <v>Nej</v>
      </c>
    </row>
    <row r="420" spans="1:15" x14ac:dyDescent="0.25">
      <c r="A420" s="4">
        <f t="shared" si="36"/>
        <v>420</v>
      </c>
      <c r="I420" s="4" t="str">
        <f t="shared" si="37"/>
        <v>Nej</v>
      </c>
      <c r="K420" s="4" t="str">
        <f t="shared" si="33"/>
        <v>Nej</v>
      </c>
      <c r="M420" s="4" t="str">
        <f t="shared" si="34"/>
        <v>Nej</v>
      </c>
      <c r="O420" s="4" t="str">
        <f t="shared" si="35"/>
        <v>Nej</v>
      </c>
    </row>
    <row r="421" spans="1:15" x14ac:dyDescent="0.25">
      <c r="A421" s="4">
        <f t="shared" si="36"/>
        <v>421</v>
      </c>
      <c r="I421" s="4" t="str">
        <f t="shared" si="37"/>
        <v>Nej</v>
      </c>
      <c r="K421" s="4" t="str">
        <f t="shared" si="33"/>
        <v>Nej</v>
      </c>
      <c r="M421" s="4" t="str">
        <f t="shared" si="34"/>
        <v>Nej</v>
      </c>
    </row>
    <row r="422" spans="1:15" x14ac:dyDescent="0.25">
      <c r="A422" s="4">
        <f t="shared" si="36"/>
        <v>422</v>
      </c>
      <c r="I422" s="4" t="str">
        <f t="shared" si="37"/>
        <v>Nej</v>
      </c>
      <c r="K422" s="4" t="str">
        <f t="shared" si="33"/>
        <v>Nej</v>
      </c>
      <c r="M422" s="4" t="str">
        <f t="shared" si="34"/>
        <v>Nej</v>
      </c>
    </row>
    <row r="423" spans="1:15" x14ac:dyDescent="0.25">
      <c r="A423" s="4">
        <f t="shared" si="36"/>
        <v>423</v>
      </c>
      <c r="I423" s="4" t="str">
        <f t="shared" si="37"/>
        <v>Nej</v>
      </c>
      <c r="K423" s="4" t="str">
        <f t="shared" si="33"/>
        <v>Nej</v>
      </c>
      <c r="M423" s="4" t="str">
        <f t="shared" si="34"/>
        <v>Nej</v>
      </c>
    </row>
    <row r="424" spans="1:15" x14ac:dyDescent="0.25">
      <c r="A424" s="4">
        <f t="shared" si="36"/>
        <v>424</v>
      </c>
      <c r="I424" s="4" t="str">
        <f t="shared" si="37"/>
        <v>Nej</v>
      </c>
      <c r="K424" s="4" t="str">
        <f t="shared" si="33"/>
        <v>Nej</v>
      </c>
      <c r="M424" s="4" t="str">
        <f t="shared" si="34"/>
        <v>Nej</v>
      </c>
    </row>
    <row r="425" spans="1:15" x14ac:dyDescent="0.25">
      <c r="A425" s="4">
        <f t="shared" si="36"/>
        <v>425</v>
      </c>
      <c r="I425" s="4" t="str">
        <f t="shared" si="37"/>
        <v>Nej</v>
      </c>
      <c r="K425" s="4" t="str">
        <f t="shared" si="33"/>
        <v>Nej</v>
      </c>
      <c r="M425" s="4" t="str">
        <f t="shared" si="34"/>
        <v>Nej</v>
      </c>
    </row>
    <row r="426" spans="1:15" x14ac:dyDescent="0.25">
      <c r="A426" s="4">
        <f t="shared" si="36"/>
        <v>426</v>
      </c>
      <c r="I426" s="4" t="str">
        <f t="shared" si="37"/>
        <v>Nej</v>
      </c>
      <c r="K426" s="4" t="str">
        <f t="shared" si="33"/>
        <v>Nej</v>
      </c>
      <c r="M426" s="4" t="str">
        <f t="shared" si="34"/>
        <v>Nej</v>
      </c>
    </row>
    <row r="427" spans="1:15" x14ac:dyDescent="0.25">
      <c r="A427" s="4">
        <f t="shared" si="36"/>
        <v>427</v>
      </c>
      <c r="I427" s="4" t="str">
        <f t="shared" si="37"/>
        <v>Nej</v>
      </c>
      <c r="K427" s="4" t="str">
        <f t="shared" si="33"/>
        <v>Nej</v>
      </c>
      <c r="M427" s="4" t="str">
        <f t="shared" si="34"/>
        <v>Nej</v>
      </c>
    </row>
    <row r="428" spans="1:15" x14ac:dyDescent="0.25">
      <c r="A428" s="4">
        <f t="shared" si="36"/>
        <v>428</v>
      </c>
      <c r="I428" s="4" t="str">
        <f t="shared" si="37"/>
        <v>Nej</v>
      </c>
      <c r="K428" s="4" t="str">
        <f t="shared" si="33"/>
        <v>Nej</v>
      </c>
      <c r="M428" s="4" t="str">
        <f t="shared" si="34"/>
        <v>Nej</v>
      </c>
    </row>
    <row r="429" spans="1:15" x14ac:dyDescent="0.25">
      <c r="A429" s="4">
        <f t="shared" si="36"/>
        <v>429</v>
      </c>
      <c r="I429" s="4" t="str">
        <f t="shared" si="37"/>
        <v>Nej</v>
      </c>
      <c r="K429" s="4" t="str">
        <f t="shared" si="33"/>
        <v>Nej</v>
      </c>
      <c r="M429" s="4" t="str">
        <f t="shared" si="34"/>
        <v>Nej</v>
      </c>
    </row>
    <row r="430" spans="1:15" x14ac:dyDescent="0.25">
      <c r="A430" s="4">
        <f t="shared" si="36"/>
        <v>430</v>
      </c>
      <c r="I430" s="4" t="str">
        <f t="shared" si="37"/>
        <v>Nej</v>
      </c>
      <c r="K430" s="4" t="str">
        <f t="shared" si="33"/>
        <v>Nej</v>
      </c>
      <c r="M430" s="4" t="str">
        <f t="shared" si="34"/>
        <v>Nej</v>
      </c>
    </row>
    <row r="431" spans="1:15" x14ac:dyDescent="0.25">
      <c r="A431" s="4">
        <f t="shared" si="36"/>
        <v>431</v>
      </c>
      <c r="I431" s="4" t="str">
        <f t="shared" si="37"/>
        <v>Nej</v>
      </c>
      <c r="K431" s="4" t="str">
        <f t="shared" si="33"/>
        <v>Nej</v>
      </c>
      <c r="M431" s="4" t="str">
        <f t="shared" si="34"/>
        <v>Nej</v>
      </c>
    </row>
    <row r="432" spans="1:15" x14ac:dyDescent="0.25">
      <c r="A432" s="4">
        <f t="shared" si="36"/>
        <v>432</v>
      </c>
      <c r="I432" s="4" t="str">
        <f t="shared" si="37"/>
        <v>Nej</v>
      </c>
      <c r="K432" s="4" t="str">
        <f t="shared" si="33"/>
        <v>Nej</v>
      </c>
      <c r="M432" s="4" t="str">
        <f t="shared" si="34"/>
        <v>Nej</v>
      </c>
    </row>
    <row r="433" spans="1:13" x14ac:dyDescent="0.25">
      <c r="A433" s="4">
        <f t="shared" si="36"/>
        <v>433</v>
      </c>
      <c r="I433" s="4" t="str">
        <f t="shared" si="37"/>
        <v>Nej</v>
      </c>
      <c r="K433" s="4" t="str">
        <f t="shared" si="33"/>
        <v>Nej</v>
      </c>
      <c r="M433" s="4" t="str">
        <f t="shared" si="34"/>
        <v>Nej</v>
      </c>
    </row>
    <row r="434" spans="1:13" x14ac:dyDescent="0.25">
      <c r="A434" s="4">
        <f t="shared" si="36"/>
        <v>434</v>
      </c>
      <c r="I434" s="4" t="str">
        <f t="shared" si="37"/>
        <v>Nej</v>
      </c>
      <c r="K434" s="4" t="str">
        <f t="shared" si="33"/>
        <v>Nej</v>
      </c>
      <c r="M434" s="4" t="str">
        <f t="shared" si="34"/>
        <v>Nej</v>
      </c>
    </row>
    <row r="435" spans="1:13" x14ac:dyDescent="0.25">
      <c r="A435" s="4">
        <f t="shared" si="36"/>
        <v>435</v>
      </c>
      <c r="I435" s="4" t="str">
        <f t="shared" si="37"/>
        <v>Nej</v>
      </c>
      <c r="K435" s="4" t="str">
        <f t="shared" si="33"/>
        <v>Nej</v>
      </c>
      <c r="M435" s="4" t="str">
        <f t="shared" si="34"/>
        <v>Nej</v>
      </c>
    </row>
    <row r="436" spans="1:13" x14ac:dyDescent="0.25">
      <c r="A436" s="4">
        <f t="shared" si="36"/>
        <v>436</v>
      </c>
      <c r="I436" s="4" t="str">
        <f t="shared" si="37"/>
        <v>Nej</v>
      </c>
      <c r="K436" s="4" t="str">
        <f t="shared" si="33"/>
        <v>Nej</v>
      </c>
      <c r="M436" s="4" t="str">
        <f t="shared" si="34"/>
        <v>Nej</v>
      </c>
    </row>
    <row r="437" spans="1:13" x14ac:dyDescent="0.25">
      <c r="A437" s="4">
        <f t="shared" si="36"/>
        <v>437</v>
      </c>
      <c r="I437" s="4" t="str">
        <f t="shared" si="37"/>
        <v>Nej</v>
      </c>
      <c r="K437" s="4" t="str">
        <f t="shared" si="33"/>
        <v>Nej</v>
      </c>
      <c r="M437" s="4" t="str">
        <f t="shared" si="34"/>
        <v>Nej</v>
      </c>
    </row>
    <row r="438" spans="1:13" x14ac:dyDescent="0.25">
      <c r="A438" s="4">
        <f t="shared" si="36"/>
        <v>438</v>
      </c>
      <c r="I438" s="4" t="str">
        <f t="shared" si="37"/>
        <v>Nej</v>
      </c>
      <c r="K438" s="4" t="str">
        <f t="shared" si="33"/>
        <v>Nej</v>
      </c>
      <c r="M438" s="4" t="str">
        <f t="shared" si="34"/>
        <v>Nej</v>
      </c>
    </row>
    <row r="439" spans="1:13" x14ac:dyDescent="0.25">
      <c r="A439" s="4">
        <f t="shared" si="36"/>
        <v>439</v>
      </c>
      <c r="I439" s="4" t="str">
        <f t="shared" si="37"/>
        <v>Nej</v>
      </c>
      <c r="K439" s="4" t="str">
        <f t="shared" si="33"/>
        <v>Nej</v>
      </c>
      <c r="M439" s="4" t="str">
        <f t="shared" si="34"/>
        <v>Nej</v>
      </c>
    </row>
    <row r="440" spans="1:13" x14ac:dyDescent="0.25">
      <c r="A440" s="4">
        <f t="shared" si="36"/>
        <v>440</v>
      </c>
      <c r="I440" s="4" t="str">
        <f t="shared" si="37"/>
        <v>Nej</v>
      </c>
      <c r="K440" s="4" t="str">
        <f t="shared" si="33"/>
        <v>Nej</v>
      </c>
      <c r="M440" s="4" t="str">
        <f t="shared" si="34"/>
        <v>Nej</v>
      </c>
    </row>
    <row r="441" spans="1:13" x14ac:dyDescent="0.25">
      <c r="A441" s="4">
        <f t="shared" si="36"/>
        <v>441</v>
      </c>
      <c r="I441" s="4" t="str">
        <f t="shared" si="37"/>
        <v>Nej</v>
      </c>
      <c r="K441" s="4" t="str">
        <f t="shared" si="33"/>
        <v>Nej</v>
      </c>
      <c r="M441" s="4" t="str">
        <f t="shared" si="34"/>
        <v>Nej</v>
      </c>
    </row>
    <row r="442" spans="1:13" x14ac:dyDescent="0.25">
      <c r="A442" s="4">
        <f t="shared" si="36"/>
        <v>442</v>
      </c>
      <c r="I442" s="4" t="str">
        <f t="shared" si="37"/>
        <v>Nej</v>
      </c>
      <c r="K442" s="4" t="str">
        <f t="shared" si="33"/>
        <v>Nej</v>
      </c>
      <c r="M442" s="4" t="str">
        <f t="shared" si="34"/>
        <v>Nej</v>
      </c>
    </row>
    <row r="443" spans="1:13" x14ac:dyDescent="0.25">
      <c r="A443" s="4">
        <f t="shared" si="36"/>
        <v>443</v>
      </c>
      <c r="I443" s="4" t="str">
        <f t="shared" si="37"/>
        <v>Nej</v>
      </c>
      <c r="K443" s="4" t="str">
        <f t="shared" si="33"/>
        <v>Nej</v>
      </c>
      <c r="M443" s="4" t="str">
        <f t="shared" si="34"/>
        <v>Nej</v>
      </c>
    </row>
    <row r="444" spans="1:13" x14ac:dyDescent="0.25">
      <c r="A444" s="4">
        <f t="shared" si="36"/>
        <v>444</v>
      </c>
      <c r="I444" s="4" t="str">
        <f t="shared" si="37"/>
        <v>Nej</v>
      </c>
      <c r="K444" s="4" t="str">
        <f t="shared" si="33"/>
        <v>Nej</v>
      </c>
      <c r="M444" s="4" t="str">
        <f t="shared" si="34"/>
        <v>Nej</v>
      </c>
    </row>
    <row r="445" spans="1:13" x14ac:dyDescent="0.25">
      <c r="A445" s="4">
        <f t="shared" si="36"/>
        <v>445</v>
      </c>
      <c r="I445" s="4" t="str">
        <f t="shared" si="37"/>
        <v>Nej</v>
      </c>
      <c r="K445" s="4" t="str">
        <f t="shared" si="33"/>
        <v>Nej</v>
      </c>
      <c r="M445" s="4" t="str">
        <f t="shared" si="34"/>
        <v>Nej</v>
      </c>
    </row>
    <row r="446" spans="1:13" x14ac:dyDescent="0.25">
      <c r="A446" s="4">
        <f t="shared" si="36"/>
        <v>446</v>
      </c>
      <c r="I446" s="4" t="str">
        <f t="shared" si="37"/>
        <v>Nej</v>
      </c>
      <c r="K446" s="4" t="str">
        <f t="shared" si="33"/>
        <v>Nej</v>
      </c>
      <c r="M446" s="4" t="str">
        <f t="shared" si="34"/>
        <v>Nej</v>
      </c>
    </row>
    <row r="447" spans="1:13" x14ac:dyDescent="0.25">
      <c r="A447" s="4">
        <f t="shared" si="36"/>
        <v>447</v>
      </c>
      <c r="I447" s="4" t="str">
        <f t="shared" si="37"/>
        <v>Nej</v>
      </c>
      <c r="K447" s="4" t="str">
        <f t="shared" si="33"/>
        <v>Nej</v>
      </c>
      <c r="M447" s="4" t="str">
        <f t="shared" si="34"/>
        <v>Nej</v>
      </c>
    </row>
    <row r="448" spans="1:13" x14ac:dyDescent="0.25">
      <c r="A448" s="4">
        <f t="shared" si="36"/>
        <v>448</v>
      </c>
      <c r="I448" s="4" t="str">
        <f t="shared" si="37"/>
        <v>Nej</v>
      </c>
      <c r="K448" s="4" t="str">
        <f t="shared" si="33"/>
        <v>Nej</v>
      </c>
      <c r="M448" s="4" t="str">
        <f t="shared" si="34"/>
        <v>Nej</v>
      </c>
    </row>
    <row r="449" spans="1:13" x14ac:dyDescent="0.25">
      <c r="A449" s="4">
        <f t="shared" si="36"/>
        <v>449</v>
      </c>
      <c r="I449" s="4" t="str">
        <f t="shared" si="37"/>
        <v>Nej</v>
      </c>
      <c r="K449" s="4" t="str">
        <f t="shared" si="33"/>
        <v>Nej</v>
      </c>
      <c r="M449" s="4" t="str">
        <f t="shared" si="34"/>
        <v>Nej</v>
      </c>
    </row>
    <row r="450" spans="1:13" x14ac:dyDescent="0.25">
      <c r="A450" s="4">
        <f t="shared" si="36"/>
        <v>450</v>
      </c>
      <c r="I450" s="4" t="str">
        <f t="shared" si="37"/>
        <v>Nej</v>
      </c>
      <c r="K450" s="4" t="str">
        <f t="shared" si="33"/>
        <v>Nej</v>
      </c>
      <c r="M450" s="4" t="str">
        <f t="shared" si="34"/>
        <v>Nej</v>
      </c>
    </row>
    <row r="451" spans="1:13" x14ac:dyDescent="0.25">
      <c r="A451" s="4">
        <f t="shared" si="36"/>
        <v>451</v>
      </c>
      <c r="I451" s="4" t="str">
        <f t="shared" si="37"/>
        <v>Nej</v>
      </c>
      <c r="K451" s="4" t="str">
        <f t="shared" ref="K451:K514" si="38">+IF(B451=J451,"Nej","JA!")</f>
        <v>Nej</v>
      </c>
      <c r="M451" s="4" t="str">
        <f t="shared" ref="M451:M514" si="39">+IF(B451=L451,"Nej","JA!")</f>
        <v>Nej</v>
      </c>
    </row>
    <row r="452" spans="1:13" x14ac:dyDescent="0.25">
      <c r="A452" s="4">
        <f t="shared" si="36"/>
        <v>452</v>
      </c>
      <c r="I452" s="4" t="str">
        <f t="shared" si="37"/>
        <v>Nej</v>
      </c>
      <c r="K452" s="4" t="str">
        <f t="shared" si="38"/>
        <v>Nej</v>
      </c>
      <c r="M452" s="4" t="str">
        <f t="shared" si="39"/>
        <v>Nej</v>
      </c>
    </row>
    <row r="453" spans="1:13" x14ac:dyDescent="0.25">
      <c r="A453" s="4">
        <f t="shared" si="36"/>
        <v>453</v>
      </c>
      <c r="I453" s="4" t="str">
        <f t="shared" si="37"/>
        <v>Nej</v>
      </c>
      <c r="K453" s="4" t="str">
        <f t="shared" si="38"/>
        <v>Nej</v>
      </c>
      <c r="M453" s="4" t="str">
        <f t="shared" si="39"/>
        <v>Nej</v>
      </c>
    </row>
    <row r="454" spans="1:13" x14ac:dyDescent="0.25">
      <c r="A454" s="4">
        <f t="shared" ref="A454:A517" si="40">ROW(B454)</f>
        <v>454</v>
      </c>
      <c r="I454" s="4" t="str">
        <f t="shared" si="37"/>
        <v>Nej</v>
      </c>
      <c r="K454" s="4" t="str">
        <f t="shared" si="38"/>
        <v>Nej</v>
      </c>
      <c r="M454" s="4" t="str">
        <f t="shared" si="39"/>
        <v>Nej</v>
      </c>
    </row>
    <row r="455" spans="1:13" x14ac:dyDescent="0.25">
      <c r="A455" s="4">
        <f t="shared" si="40"/>
        <v>455</v>
      </c>
      <c r="I455" s="4" t="str">
        <f t="shared" si="37"/>
        <v>Nej</v>
      </c>
      <c r="K455" s="4" t="str">
        <f t="shared" si="38"/>
        <v>Nej</v>
      </c>
      <c r="M455" s="4" t="str">
        <f t="shared" si="39"/>
        <v>Nej</v>
      </c>
    </row>
    <row r="456" spans="1:13" x14ac:dyDescent="0.25">
      <c r="A456" s="4">
        <f t="shared" si="40"/>
        <v>456</v>
      </c>
      <c r="I456" s="4" t="str">
        <f t="shared" si="37"/>
        <v>Nej</v>
      </c>
      <c r="K456" s="4" t="str">
        <f t="shared" si="38"/>
        <v>Nej</v>
      </c>
      <c r="M456" s="4" t="str">
        <f t="shared" si="39"/>
        <v>Nej</v>
      </c>
    </row>
    <row r="457" spans="1:13" x14ac:dyDescent="0.25">
      <c r="A457" s="4">
        <f t="shared" si="40"/>
        <v>457</v>
      </c>
      <c r="I457" s="4" t="str">
        <f t="shared" si="37"/>
        <v>Nej</v>
      </c>
      <c r="K457" s="4" t="str">
        <f t="shared" si="38"/>
        <v>Nej</v>
      </c>
      <c r="M457" s="4" t="str">
        <f t="shared" si="39"/>
        <v>Nej</v>
      </c>
    </row>
    <row r="458" spans="1:13" x14ac:dyDescent="0.25">
      <c r="A458" s="4">
        <f t="shared" si="40"/>
        <v>458</v>
      </c>
      <c r="I458" s="4" t="str">
        <f t="shared" si="37"/>
        <v>Nej</v>
      </c>
      <c r="K458" s="4" t="str">
        <f t="shared" si="38"/>
        <v>Nej</v>
      </c>
      <c r="M458" s="4" t="str">
        <f t="shared" si="39"/>
        <v>Nej</v>
      </c>
    </row>
    <row r="459" spans="1:13" x14ac:dyDescent="0.25">
      <c r="A459" s="4">
        <f t="shared" si="40"/>
        <v>459</v>
      </c>
      <c r="I459" s="4" t="str">
        <f t="shared" si="37"/>
        <v>Nej</v>
      </c>
      <c r="K459" s="4" t="str">
        <f t="shared" si="38"/>
        <v>Nej</v>
      </c>
      <c r="M459" s="4" t="str">
        <f t="shared" si="39"/>
        <v>Nej</v>
      </c>
    </row>
    <row r="460" spans="1:13" x14ac:dyDescent="0.25">
      <c r="A460" s="4">
        <f t="shared" si="40"/>
        <v>460</v>
      </c>
      <c r="I460" s="4" t="str">
        <f t="shared" si="37"/>
        <v>Nej</v>
      </c>
      <c r="K460" s="4" t="str">
        <f t="shared" si="38"/>
        <v>Nej</v>
      </c>
      <c r="M460" s="4" t="str">
        <f t="shared" si="39"/>
        <v>Nej</v>
      </c>
    </row>
    <row r="461" spans="1:13" x14ac:dyDescent="0.25">
      <c r="A461" s="4">
        <f t="shared" si="40"/>
        <v>461</v>
      </c>
      <c r="I461" s="4" t="str">
        <f t="shared" si="37"/>
        <v>Nej</v>
      </c>
      <c r="K461" s="4" t="str">
        <f t="shared" si="38"/>
        <v>Nej</v>
      </c>
      <c r="M461" s="4" t="str">
        <f t="shared" si="39"/>
        <v>Nej</v>
      </c>
    </row>
    <row r="462" spans="1:13" x14ac:dyDescent="0.25">
      <c r="A462" s="4">
        <f t="shared" si="40"/>
        <v>462</v>
      </c>
      <c r="I462" s="4" t="str">
        <f t="shared" si="37"/>
        <v>Nej</v>
      </c>
      <c r="K462" s="4" t="str">
        <f t="shared" si="38"/>
        <v>Nej</v>
      </c>
      <c r="M462" s="4" t="str">
        <f t="shared" si="39"/>
        <v>Nej</v>
      </c>
    </row>
    <row r="463" spans="1:13" x14ac:dyDescent="0.25">
      <c r="A463" s="4">
        <f t="shared" si="40"/>
        <v>463</v>
      </c>
      <c r="I463" s="4" t="str">
        <f t="shared" si="37"/>
        <v>Nej</v>
      </c>
      <c r="K463" s="4" t="str">
        <f t="shared" si="38"/>
        <v>Nej</v>
      </c>
      <c r="M463" s="4" t="str">
        <f t="shared" si="39"/>
        <v>Nej</v>
      </c>
    </row>
    <row r="464" spans="1:13" x14ac:dyDescent="0.25">
      <c r="A464" s="4">
        <f t="shared" si="40"/>
        <v>464</v>
      </c>
      <c r="I464" s="4" t="str">
        <f t="shared" si="37"/>
        <v>Nej</v>
      </c>
      <c r="K464" s="4" t="str">
        <f t="shared" si="38"/>
        <v>Nej</v>
      </c>
      <c r="M464" s="4" t="str">
        <f t="shared" si="39"/>
        <v>Nej</v>
      </c>
    </row>
    <row r="465" spans="1:13" x14ac:dyDescent="0.25">
      <c r="A465" s="4">
        <f t="shared" si="40"/>
        <v>465</v>
      </c>
      <c r="I465" s="4" t="str">
        <f t="shared" si="37"/>
        <v>Nej</v>
      </c>
      <c r="K465" s="4" t="str">
        <f t="shared" si="38"/>
        <v>Nej</v>
      </c>
      <c r="M465" s="4" t="str">
        <f t="shared" si="39"/>
        <v>Nej</v>
      </c>
    </row>
    <row r="466" spans="1:13" x14ac:dyDescent="0.25">
      <c r="A466" s="4">
        <f t="shared" si="40"/>
        <v>466</v>
      </c>
      <c r="I466" s="4" t="str">
        <f t="shared" si="37"/>
        <v>Nej</v>
      </c>
      <c r="K466" s="4" t="str">
        <f t="shared" si="38"/>
        <v>Nej</v>
      </c>
      <c r="M466" s="4" t="str">
        <f t="shared" si="39"/>
        <v>Nej</v>
      </c>
    </row>
    <row r="467" spans="1:13" x14ac:dyDescent="0.25">
      <c r="A467" s="4">
        <f t="shared" si="40"/>
        <v>467</v>
      </c>
      <c r="I467" s="4" t="str">
        <f t="shared" si="37"/>
        <v>Nej</v>
      </c>
      <c r="K467" s="4" t="str">
        <f t="shared" si="38"/>
        <v>Nej</v>
      </c>
      <c r="M467" s="4" t="str">
        <f t="shared" si="39"/>
        <v>Nej</v>
      </c>
    </row>
    <row r="468" spans="1:13" x14ac:dyDescent="0.25">
      <c r="A468" s="4">
        <f t="shared" si="40"/>
        <v>468</v>
      </c>
      <c r="I468" s="4" t="str">
        <f t="shared" si="37"/>
        <v>Nej</v>
      </c>
      <c r="K468" s="4" t="str">
        <f t="shared" si="38"/>
        <v>Nej</v>
      </c>
      <c r="M468" s="4" t="str">
        <f t="shared" si="39"/>
        <v>Nej</v>
      </c>
    </row>
    <row r="469" spans="1:13" x14ac:dyDescent="0.25">
      <c r="A469" s="4">
        <f t="shared" si="40"/>
        <v>469</v>
      </c>
      <c r="I469" s="4" t="str">
        <f t="shared" si="37"/>
        <v>Nej</v>
      </c>
      <c r="K469" s="4" t="str">
        <f t="shared" si="38"/>
        <v>Nej</v>
      </c>
      <c r="M469" s="4" t="str">
        <f t="shared" si="39"/>
        <v>Nej</v>
      </c>
    </row>
    <row r="470" spans="1:13" x14ac:dyDescent="0.25">
      <c r="A470" s="4">
        <f t="shared" si="40"/>
        <v>470</v>
      </c>
      <c r="I470" s="4" t="str">
        <f t="shared" si="37"/>
        <v>Nej</v>
      </c>
      <c r="K470" s="4" t="str">
        <f t="shared" si="38"/>
        <v>Nej</v>
      </c>
      <c r="M470" s="4" t="str">
        <f t="shared" si="39"/>
        <v>Nej</v>
      </c>
    </row>
    <row r="471" spans="1:13" x14ac:dyDescent="0.25">
      <c r="A471" s="4">
        <f t="shared" si="40"/>
        <v>471</v>
      </c>
      <c r="I471" s="4" t="str">
        <f t="shared" si="37"/>
        <v>Nej</v>
      </c>
      <c r="K471" s="4" t="str">
        <f t="shared" si="38"/>
        <v>Nej</v>
      </c>
      <c r="M471" s="4" t="str">
        <f t="shared" si="39"/>
        <v>Nej</v>
      </c>
    </row>
    <row r="472" spans="1:13" x14ac:dyDescent="0.25">
      <c r="A472" s="4">
        <f t="shared" si="40"/>
        <v>472</v>
      </c>
      <c r="I472" s="4" t="str">
        <f t="shared" si="37"/>
        <v>Nej</v>
      </c>
      <c r="K472" s="4" t="str">
        <f t="shared" si="38"/>
        <v>Nej</v>
      </c>
      <c r="M472" s="4" t="str">
        <f t="shared" si="39"/>
        <v>Nej</v>
      </c>
    </row>
    <row r="473" spans="1:13" x14ac:dyDescent="0.25">
      <c r="A473" s="4">
        <f t="shared" si="40"/>
        <v>473</v>
      </c>
      <c r="I473" s="4" t="str">
        <f t="shared" si="37"/>
        <v>Nej</v>
      </c>
      <c r="K473" s="4" t="str">
        <f t="shared" si="38"/>
        <v>Nej</v>
      </c>
      <c r="M473" s="4" t="str">
        <f t="shared" si="39"/>
        <v>Nej</v>
      </c>
    </row>
    <row r="474" spans="1:13" x14ac:dyDescent="0.25">
      <c r="A474" s="4">
        <f t="shared" si="40"/>
        <v>474</v>
      </c>
      <c r="I474" s="4" t="str">
        <f t="shared" si="37"/>
        <v>Nej</v>
      </c>
      <c r="K474" s="4" t="str">
        <f t="shared" si="38"/>
        <v>Nej</v>
      </c>
      <c r="M474" s="4" t="str">
        <f t="shared" si="39"/>
        <v>Nej</v>
      </c>
    </row>
    <row r="475" spans="1:13" x14ac:dyDescent="0.25">
      <c r="A475" s="4">
        <f t="shared" si="40"/>
        <v>475</v>
      </c>
      <c r="I475" s="4" t="str">
        <f t="shared" si="37"/>
        <v>Nej</v>
      </c>
      <c r="K475" s="4" t="str">
        <f t="shared" si="38"/>
        <v>Nej</v>
      </c>
      <c r="M475" s="4" t="str">
        <f t="shared" si="39"/>
        <v>Nej</v>
      </c>
    </row>
    <row r="476" spans="1:13" x14ac:dyDescent="0.25">
      <c r="A476" s="4">
        <f t="shared" si="40"/>
        <v>476</v>
      </c>
      <c r="I476" s="4" t="str">
        <f t="shared" si="37"/>
        <v>Nej</v>
      </c>
      <c r="K476" s="4" t="str">
        <f t="shared" si="38"/>
        <v>Nej</v>
      </c>
      <c r="M476" s="4" t="str">
        <f t="shared" si="39"/>
        <v>Nej</v>
      </c>
    </row>
    <row r="477" spans="1:13" x14ac:dyDescent="0.25">
      <c r="A477" s="4">
        <f t="shared" si="40"/>
        <v>477</v>
      </c>
      <c r="I477" s="4" t="str">
        <f t="shared" si="37"/>
        <v>Nej</v>
      </c>
      <c r="K477" s="4" t="str">
        <f t="shared" si="38"/>
        <v>Nej</v>
      </c>
      <c r="M477" s="4" t="str">
        <f t="shared" si="39"/>
        <v>Nej</v>
      </c>
    </row>
    <row r="478" spans="1:13" x14ac:dyDescent="0.25">
      <c r="A478" s="4">
        <f t="shared" si="40"/>
        <v>478</v>
      </c>
      <c r="I478" s="4" t="str">
        <f t="shared" si="37"/>
        <v>Nej</v>
      </c>
      <c r="K478" s="4" t="str">
        <f t="shared" si="38"/>
        <v>Nej</v>
      </c>
      <c r="M478" s="4" t="str">
        <f t="shared" si="39"/>
        <v>Nej</v>
      </c>
    </row>
    <row r="479" spans="1:13" x14ac:dyDescent="0.25">
      <c r="A479" s="4">
        <f t="shared" si="40"/>
        <v>479</v>
      </c>
      <c r="I479" s="4" t="str">
        <f t="shared" si="37"/>
        <v>Nej</v>
      </c>
      <c r="K479" s="4" t="str">
        <f t="shared" si="38"/>
        <v>Nej</v>
      </c>
      <c r="M479" s="4" t="str">
        <f t="shared" si="39"/>
        <v>Nej</v>
      </c>
    </row>
    <row r="480" spans="1:13" x14ac:dyDescent="0.25">
      <c r="A480" s="4">
        <f t="shared" si="40"/>
        <v>480</v>
      </c>
      <c r="I480" s="4" t="str">
        <f t="shared" si="37"/>
        <v>Nej</v>
      </c>
      <c r="K480" s="4" t="str">
        <f t="shared" si="38"/>
        <v>Nej</v>
      </c>
      <c r="M480" s="4" t="str">
        <f t="shared" si="39"/>
        <v>Nej</v>
      </c>
    </row>
    <row r="481" spans="1:13" x14ac:dyDescent="0.25">
      <c r="A481" s="4">
        <f t="shared" si="40"/>
        <v>481</v>
      </c>
      <c r="I481" s="4" t="str">
        <f t="shared" si="37"/>
        <v>Nej</v>
      </c>
      <c r="K481" s="4" t="str">
        <f t="shared" si="38"/>
        <v>Nej</v>
      </c>
      <c r="M481" s="4" t="str">
        <f t="shared" si="39"/>
        <v>Nej</v>
      </c>
    </row>
    <row r="482" spans="1:13" x14ac:dyDescent="0.25">
      <c r="A482" s="4">
        <f t="shared" si="40"/>
        <v>482</v>
      </c>
      <c r="I482" s="4" t="str">
        <f t="shared" ref="I482:I487" si="41">+IF(B482=H482,"Nej","JA!")</f>
        <v>Nej</v>
      </c>
      <c r="K482" s="4" t="str">
        <f t="shared" si="38"/>
        <v>Nej</v>
      </c>
      <c r="M482" s="4" t="str">
        <f t="shared" si="39"/>
        <v>Nej</v>
      </c>
    </row>
    <row r="483" spans="1:13" x14ac:dyDescent="0.25">
      <c r="A483" s="4">
        <f t="shared" si="40"/>
        <v>483</v>
      </c>
      <c r="I483" s="4" t="str">
        <f t="shared" si="41"/>
        <v>Nej</v>
      </c>
      <c r="K483" s="4" t="str">
        <f t="shared" si="38"/>
        <v>Nej</v>
      </c>
      <c r="M483" s="4" t="str">
        <f t="shared" si="39"/>
        <v>Nej</v>
      </c>
    </row>
    <row r="484" spans="1:13" x14ac:dyDescent="0.25">
      <c r="A484" s="4">
        <f t="shared" si="40"/>
        <v>484</v>
      </c>
      <c r="I484" s="4" t="str">
        <f t="shared" si="41"/>
        <v>Nej</v>
      </c>
      <c r="K484" s="4" t="str">
        <f t="shared" si="38"/>
        <v>Nej</v>
      </c>
      <c r="M484" s="4" t="str">
        <f t="shared" si="39"/>
        <v>Nej</v>
      </c>
    </row>
    <row r="485" spans="1:13" x14ac:dyDescent="0.25">
      <c r="A485" s="4">
        <f t="shared" si="40"/>
        <v>485</v>
      </c>
      <c r="I485" s="4" t="str">
        <f t="shared" si="41"/>
        <v>Nej</v>
      </c>
      <c r="K485" s="4" t="str">
        <f t="shared" si="38"/>
        <v>Nej</v>
      </c>
      <c r="M485" s="4" t="str">
        <f t="shared" si="39"/>
        <v>Nej</v>
      </c>
    </row>
    <row r="486" spans="1:13" x14ac:dyDescent="0.25">
      <c r="A486" s="4">
        <f t="shared" si="40"/>
        <v>486</v>
      </c>
      <c r="I486" s="4" t="str">
        <f t="shared" si="41"/>
        <v>Nej</v>
      </c>
      <c r="K486" s="4" t="str">
        <f t="shared" si="38"/>
        <v>Nej</v>
      </c>
      <c r="M486" s="4" t="str">
        <f t="shared" si="39"/>
        <v>Nej</v>
      </c>
    </row>
    <row r="487" spans="1:13" x14ac:dyDescent="0.25">
      <c r="A487" s="4">
        <f t="shared" si="40"/>
        <v>487</v>
      </c>
      <c r="I487" s="4" t="str">
        <f t="shared" si="41"/>
        <v>Nej</v>
      </c>
      <c r="K487" s="4" t="str">
        <f t="shared" si="38"/>
        <v>Nej</v>
      </c>
      <c r="M487" s="4" t="str">
        <f t="shared" si="39"/>
        <v>Nej</v>
      </c>
    </row>
    <row r="488" spans="1:13" x14ac:dyDescent="0.25">
      <c r="A488" s="4">
        <f t="shared" si="40"/>
        <v>488</v>
      </c>
      <c r="K488" s="4" t="str">
        <f t="shared" si="38"/>
        <v>Nej</v>
      </c>
      <c r="M488" s="4" t="str">
        <f t="shared" si="39"/>
        <v>Nej</v>
      </c>
    </row>
    <row r="489" spans="1:13" x14ac:dyDescent="0.25">
      <c r="A489" s="4">
        <f t="shared" si="40"/>
        <v>489</v>
      </c>
      <c r="K489" s="4" t="str">
        <f t="shared" si="38"/>
        <v>Nej</v>
      </c>
      <c r="M489" s="4" t="str">
        <f t="shared" si="39"/>
        <v>Nej</v>
      </c>
    </row>
    <row r="490" spans="1:13" x14ac:dyDescent="0.25">
      <c r="A490" s="4">
        <f t="shared" si="40"/>
        <v>490</v>
      </c>
      <c r="K490" s="4" t="str">
        <f t="shared" si="38"/>
        <v>Nej</v>
      </c>
      <c r="M490" s="4" t="str">
        <f t="shared" si="39"/>
        <v>Nej</v>
      </c>
    </row>
    <row r="491" spans="1:13" x14ac:dyDescent="0.25">
      <c r="A491" s="4">
        <f t="shared" si="40"/>
        <v>491</v>
      </c>
      <c r="K491" s="4" t="str">
        <f t="shared" si="38"/>
        <v>Nej</v>
      </c>
      <c r="M491" s="4" t="str">
        <f t="shared" si="39"/>
        <v>Nej</v>
      </c>
    </row>
    <row r="492" spans="1:13" x14ac:dyDescent="0.25">
      <c r="A492" s="4">
        <f t="shared" si="40"/>
        <v>492</v>
      </c>
      <c r="K492" s="4" t="str">
        <f t="shared" si="38"/>
        <v>Nej</v>
      </c>
      <c r="M492" s="4" t="str">
        <f t="shared" si="39"/>
        <v>Nej</v>
      </c>
    </row>
    <row r="493" spans="1:13" x14ac:dyDescent="0.25">
      <c r="A493" s="4">
        <f t="shared" si="40"/>
        <v>493</v>
      </c>
      <c r="K493" s="4" t="str">
        <f t="shared" si="38"/>
        <v>Nej</v>
      </c>
      <c r="M493" s="4" t="str">
        <f t="shared" si="39"/>
        <v>Nej</v>
      </c>
    </row>
    <row r="494" spans="1:13" x14ac:dyDescent="0.25">
      <c r="A494" s="4">
        <f t="shared" si="40"/>
        <v>494</v>
      </c>
      <c r="K494" s="4" t="str">
        <f t="shared" si="38"/>
        <v>Nej</v>
      </c>
      <c r="M494" s="4" t="str">
        <f t="shared" si="39"/>
        <v>Nej</v>
      </c>
    </row>
    <row r="495" spans="1:13" x14ac:dyDescent="0.25">
      <c r="A495" s="4">
        <f t="shared" si="40"/>
        <v>495</v>
      </c>
      <c r="K495" s="4" t="str">
        <f t="shared" si="38"/>
        <v>Nej</v>
      </c>
      <c r="M495" s="4" t="str">
        <f t="shared" si="39"/>
        <v>Nej</v>
      </c>
    </row>
    <row r="496" spans="1:13" x14ac:dyDescent="0.25">
      <c r="A496" s="4">
        <f t="shared" si="40"/>
        <v>496</v>
      </c>
      <c r="K496" s="4" t="str">
        <f t="shared" si="38"/>
        <v>Nej</v>
      </c>
      <c r="M496" s="4" t="str">
        <f t="shared" si="39"/>
        <v>Nej</v>
      </c>
    </row>
    <row r="497" spans="1:13" x14ac:dyDescent="0.25">
      <c r="A497" s="4">
        <f t="shared" si="40"/>
        <v>497</v>
      </c>
      <c r="K497" s="4" t="str">
        <f t="shared" si="38"/>
        <v>Nej</v>
      </c>
      <c r="M497" s="4" t="str">
        <f t="shared" si="39"/>
        <v>Nej</v>
      </c>
    </row>
    <row r="498" spans="1:13" x14ac:dyDescent="0.25">
      <c r="A498" s="4">
        <f t="shared" si="40"/>
        <v>498</v>
      </c>
      <c r="K498" s="4" t="str">
        <f t="shared" si="38"/>
        <v>Nej</v>
      </c>
      <c r="M498" s="4" t="str">
        <f t="shared" si="39"/>
        <v>Nej</v>
      </c>
    </row>
    <row r="499" spans="1:13" x14ac:dyDescent="0.25">
      <c r="A499" s="4">
        <f t="shared" si="40"/>
        <v>499</v>
      </c>
      <c r="K499" s="4" t="str">
        <f t="shared" si="38"/>
        <v>Nej</v>
      </c>
      <c r="M499" s="4" t="str">
        <f t="shared" si="39"/>
        <v>Nej</v>
      </c>
    </row>
    <row r="500" spans="1:13" x14ac:dyDescent="0.25">
      <c r="A500" s="4">
        <f t="shared" si="40"/>
        <v>500</v>
      </c>
      <c r="K500" s="4" t="str">
        <f t="shared" si="38"/>
        <v>Nej</v>
      </c>
      <c r="M500" s="4" t="str">
        <f t="shared" si="39"/>
        <v>Nej</v>
      </c>
    </row>
    <row r="501" spans="1:13" x14ac:dyDescent="0.25">
      <c r="A501" s="4">
        <f t="shared" si="40"/>
        <v>501</v>
      </c>
      <c r="K501" s="4" t="str">
        <f t="shared" si="38"/>
        <v>Nej</v>
      </c>
      <c r="M501" s="4" t="str">
        <f t="shared" si="39"/>
        <v>Nej</v>
      </c>
    </row>
    <row r="502" spans="1:13" x14ac:dyDescent="0.25">
      <c r="A502" s="4">
        <f t="shared" si="40"/>
        <v>502</v>
      </c>
      <c r="K502" s="4" t="str">
        <f t="shared" si="38"/>
        <v>Nej</v>
      </c>
      <c r="M502" s="4" t="str">
        <f t="shared" si="39"/>
        <v>Nej</v>
      </c>
    </row>
    <row r="503" spans="1:13" x14ac:dyDescent="0.25">
      <c r="A503" s="4">
        <f t="shared" si="40"/>
        <v>503</v>
      </c>
      <c r="K503" s="4" t="str">
        <f t="shared" si="38"/>
        <v>Nej</v>
      </c>
      <c r="M503" s="4" t="str">
        <f t="shared" si="39"/>
        <v>Nej</v>
      </c>
    </row>
    <row r="504" spans="1:13" x14ac:dyDescent="0.25">
      <c r="A504" s="4">
        <f t="shared" si="40"/>
        <v>504</v>
      </c>
      <c r="K504" s="4" t="str">
        <f t="shared" si="38"/>
        <v>Nej</v>
      </c>
      <c r="M504" s="4" t="str">
        <f t="shared" si="39"/>
        <v>Nej</v>
      </c>
    </row>
    <row r="505" spans="1:13" x14ac:dyDescent="0.25">
      <c r="A505" s="4">
        <f t="shared" si="40"/>
        <v>505</v>
      </c>
      <c r="K505" s="4" t="str">
        <f t="shared" si="38"/>
        <v>Nej</v>
      </c>
      <c r="M505" s="4" t="str">
        <f t="shared" si="39"/>
        <v>Nej</v>
      </c>
    </row>
    <row r="506" spans="1:13" x14ac:dyDescent="0.25">
      <c r="A506" s="4">
        <f t="shared" si="40"/>
        <v>506</v>
      </c>
      <c r="K506" s="4" t="str">
        <f t="shared" si="38"/>
        <v>Nej</v>
      </c>
      <c r="M506" s="4" t="str">
        <f t="shared" si="39"/>
        <v>Nej</v>
      </c>
    </row>
    <row r="507" spans="1:13" x14ac:dyDescent="0.25">
      <c r="A507" s="4">
        <f t="shared" si="40"/>
        <v>507</v>
      </c>
      <c r="K507" s="4" t="str">
        <f t="shared" si="38"/>
        <v>Nej</v>
      </c>
      <c r="M507" s="4" t="str">
        <f t="shared" si="39"/>
        <v>Nej</v>
      </c>
    </row>
    <row r="508" spans="1:13" x14ac:dyDescent="0.25">
      <c r="A508" s="4">
        <f t="shared" si="40"/>
        <v>508</v>
      </c>
      <c r="K508" s="4" t="str">
        <f t="shared" si="38"/>
        <v>Nej</v>
      </c>
      <c r="M508" s="4" t="str">
        <f t="shared" si="39"/>
        <v>Nej</v>
      </c>
    </row>
    <row r="509" spans="1:13" x14ac:dyDescent="0.25">
      <c r="A509" s="4">
        <f t="shared" si="40"/>
        <v>509</v>
      </c>
      <c r="K509" s="4" t="str">
        <f t="shared" si="38"/>
        <v>Nej</v>
      </c>
      <c r="M509" s="4" t="str">
        <f t="shared" si="39"/>
        <v>Nej</v>
      </c>
    </row>
    <row r="510" spans="1:13" x14ac:dyDescent="0.25">
      <c r="A510" s="4">
        <f t="shared" si="40"/>
        <v>510</v>
      </c>
      <c r="K510" s="4" t="str">
        <f t="shared" si="38"/>
        <v>Nej</v>
      </c>
      <c r="M510" s="4" t="str">
        <f t="shared" si="39"/>
        <v>Nej</v>
      </c>
    </row>
    <row r="511" spans="1:13" x14ac:dyDescent="0.25">
      <c r="A511" s="4">
        <f t="shared" si="40"/>
        <v>511</v>
      </c>
      <c r="K511" s="4" t="str">
        <f t="shared" si="38"/>
        <v>Nej</v>
      </c>
      <c r="M511" s="4" t="str">
        <f t="shared" si="39"/>
        <v>Nej</v>
      </c>
    </row>
    <row r="512" spans="1:13" x14ac:dyDescent="0.25">
      <c r="A512" s="4">
        <f t="shared" si="40"/>
        <v>512</v>
      </c>
      <c r="K512" s="4" t="str">
        <f t="shared" si="38"/>
        <v>Nej</v>
      </c>
      <c r="M512" s="4" t="str">
        <f t="shared" si="39"/>
        <v>Nej</v>
      </c>
    </row>
    <row r="513" spans="1:13" x14ac:dyDescent="0.25">
      <c r="A513" s="4">
        <f t="shared" si="40"/>
        <v>513</v>
      </c>
      <c r="K513" s="4" t="str">
        <f t="shared" si="38"/>
        <v>Nej</v>
      </c>
      <c r="M513" s="4" t="str">
        <f t="shared" si="39"/>
        <v>Nej</v>
      </c>
    </row>
    <row r="514" spans="1:13" x14ac:dyDescent="0.25">
      <c r="A514" s="4">
        <f t="shared" si="40"/>
        <v>514</v>
      </c>
      <c r="K514" s="4" t="str">
        <f t="shared" si="38"/>
        <v>Nej</v>
      </c>
      <c r="M514" s="4" t="str">
        <f t="shared" si="39"/>
        <v>Nej</v>
      </c>
    </row>
    <row r="515" spans="1:13" x14ac:dyDescent="0.25">
      <c r="A515" s="4">
        <f t="shared" si="40"/>
        <v>515</v>
      </c>
      <c r="K515" s="4" t="str">
        <f t="shared" ref="K515:K578" si="42">+IF(B515=J515,"Nej","JA!")</f>
        <v>Nej</v>
      </c>
      <c r="M515" s="4" t="str">
        <f t="shared" ref="M515:M578" si="43">+IF(B515=L515,"Nej","JA!")</f>
        <v>Nej</v>
      </c>
    </row>
    <row r="516" spans="1:13" x14ac:dyDescent="0.25">
      <c r="A516" s="4">
        <f t="shared" si="40"/>
        <v>516</v>
      </c>
      <c r="K516" s="4" t="str">
        <f t="shared" si="42"/>
        <v>Nej</v>
      </c>
      <c r="M516" s="4" t="str">
        <f t="shared" si="43"/>
        <v>Nej</v>
      </c>
    </row>
    <row r="517" spans="1:13" x14ac:dyDescent="0.25">
      <c r="A517" s="4">
        <f t="shared" si="40"/>
        <v>517</v>
      </c>
      <c r="K517" s="4" t="str">
        <f t="shared" si="42"/>
        <v>Nej</v>
      </c>
      <c r="M517" s="4" t="str">
        <f t="shared" si="43"/>
        <v>Nej</v>
      </c>
    </row>
    <row r="518" spans="1:13" x14ac:dyDescent="0.25">
      <c r="A518" s="4">
        <f t="shared" ref="A518:A581" si="44">ROW(B518)</f>
        <v>518</v>
      </c>
      <c r="K518" s="4" t="str">
        <f t="shared" si="42"/>
        <v>Nej</v>
      </c>
      <c r="M518" s="4" t="str">
        <f t="shared" si="43"/>
        <v>Nej</v>
      </c>
    </row>
    <row r="519" spans="1:13" x14ac:dyDescent="0.25">
      <c r="A519" s="4">
        <f t="shared" si="44"/>
        <v>519</v>
      </c>
      <c r="K519" s="4" t="str">
        <f t="shared" si="42"/>
        <v>Nej</v>
      </c>
      <c r="M519" s="4" t="str">
        <f t="shared" si="43"/>
        <v>Nej</v>
      </c>
    </row>
    <row r="520" spans="1:13" x14ac:dyDescent="0.25">
      <c r="A520" s="4">
        <f t="shared" si="44"/>
        <v>520</v>
      </c>
      <c r="K520" s="4" t="str">
        <f t="shared" si="42"/>
        <v>Nej</v>
      </c>
      <c r="M520" s="4" t="str">
        <f t="shared" si="43"/>
        <v>Nej</v>
      </c>
    </row>
    <row r="521" spans="1:13" x14ac:dyDescent="0.25">
      <c r="A521" s="4">
        <f t="shared" si="44"/>
        <v>521</v>
      </c>
      <c r="K521" s="4" t="str">
        <f t="shared" si="42"/>
        <v>Nej</v>
      </c>
      <c r="M521" s="4" t="str">
        <f t="shared" si="43"/>
        <v>Nej</v>
      </c>
    </row>
    <row r="522" spans="1:13" x14ac:dyDescent="0.25">
      <c r="A522" s="4">
        <f t="shared" si="44"/>
        <v>522</v>
      </c>
      <c r="K522" s="4" t="str">
        <f t="shared" si="42"/>
        <v>Nej</v>
      </c>
      <c r="M522" s="4" t="str">
        <f t="shared" si="43"/>
        <v>Nej</v>
      </c>
    </row>
    <row r="523" spans="1:13" x14ac:dyDescent="0.25">
      <c r="A523" s="4">
        <f t="shared" si="44"/>
        <v>523</v>
      </c>
      <c r="K523" s="4" t="str">
        <f t="shared" si="42"/>
        <v>Nej</v>
      </c>
      <c r="M523" s="4" t="str">
        <f t="shared" si="43"/>
        <v>Nej</v>
      </c>
    </row>
    <row r="524" spans="1:13" x14ac:dyDescent="0.25">
      <c r="A524" s="4">
        <f t="shared" si="44"/>
        <v>524</v>
      </c>
      <c r="K524" s="4" t="str">
        <f t="shared" si="42"/>
        <v>Nej</v>
      </c>
      <c r="M524" s="4" t="str">
        <f t="shared" si="43"/>
        <v>Nej</v>
      </c>
    </row>
    <row r="525" spans="1:13" x14ac:dyDescent="0.25">
      <c r="A525" s="4">
        <f t="shared" si="44"/>
        <v>525</v>
      </c>
      <c r="K525" s="4" t="str">
        <f t="shared" si="42"/>
        <v>Nej</v>
      </c>
      <c r="M525" s="4" t="str">
        <f t="shared" si="43"/>
        <v>Nej</v>
      </c>
    </row>
    <row r="526" spans="1:13" x14ac:dyDescent="0.25">
      <c r="A526" s="4">
        <f t="shared" si="44"/>
        <v>526</v>
      </c>
      <c r="K526" s="4" t="str">
        <f t="shared" si="42"/>
        <v>Nej</v>
      </c>
      <c r="M526" s="4" t="str">
        <f t="shared" si="43"/>
        <v>Nej</v>
      </c>
    </row>
    <row r="527" spans="1:13" x14ac:dyDescent="0.25">
      <c r="A527" s="4">
        <f t="shared" si="44"/>
        <v>527</v>
      </c>
      <c r="K527" s="4" t="str">
        <f t="shared" si="42"/>
        <v>Nej</v>
      </c>
      <c r="M527" s="4" t="str">
        <f t="shared" si="43"/>
        <v>Nej</v>
      </c>
    </row>
    <row r="528" spans="1:13" x14ac:dyDescent="0.25">
      <c r="A528" s="4">
        <f t="shared" si="44"/>
        <v>528</v>
      </c>
      <c r="K528" s="4" t="str">
        <f t="shared" si="42"/>
        <v>Nej</v>
      </c>
      <c r="M528" s="4" t="str">
        <f t="shared" si="43"/>
        <v>Nej</v>
      </c>
    </row>
    <row r="529" spans="1:13" x14ac:dyDescent="0.25">
      <c r="A529" s="4">
        <f t="shared" si="44"/>
        <v>529</v>
      </c>
      <c r="K529" s="4" t="str">
        <f t="shared" si="42"/>
        <v>Nej</v>
      </c>
      <c r="M529" s="4" t="str">
        <f t="shared" si="43"/>
        <v>Nej</v>
      </c>
    </row>
    <row r="530" spans="1:13" x14ac:dyDescent="0.25">
      <c r="A530" s="4">
        <f t="shared" si="44"/>
        <v>530</v>
      </c>
      <c r="K530" s="4" t="str">
        <f t="shared" si="42"/>
        <v>Nej</v>
      </c>
      <c r="M530" s="4" t="str">
        <f t="shared" si="43"/>
        <v>Nej</v>
      </c>
    </row>
    <row r="531" spans="1:13" x14ac:dyDescent="0.25">
      <c r="A531" s="4">
        <f t="shared" si="44"/>
        <v>531</v>
      </c>
      <c r="K531" s="4" t="str">
        <f t="shared" si="42"/>
        <v>Nej</v>
      </c>
      <c r="M531" s="4" t="str">
        <f t="shared" si="43"/>
        <v>Nej</v>
      </c>
    </row>
    <row r="532" spans="1:13" x14ac:dyDescent="0.25">
      <c r="A532" s="4">
        <f t="shared" si="44"/>
        <v>532</v>
      </c>
      <c r="K532" s="4" t="str">
        <f t="shared" si="42"/>
        <v>Nej</v>
      </c>
      <c r="M532" s="4" t="str">
        <f t="shared" si="43"/>
        <v>Nej</v>
      </c>
    </row>
    <row r="533" spans="1:13" x14ac:dyDescent="0.25">
      <c r="A533" s="4">
        <f t="shared" si="44"/>
        <v>533</v>
      </c>
      <c r="K533" s="4" t="str">
        <f t="shared" si="42"/>
        <v>Nej</v>
      </c>
      <c r="M533" s="4" t="str">
        <f t="shared" si="43"/>
        <v>Nej</v>
      </c>
    </row>
    <row r="534" spans="1:13" x14ac:dyDescent="0.25">
      <c r="A534" s="4">
        <f t="shared" si="44"/>
        <v>534</v>
      </c>
      <c r="K534" s="4" t="str">
        <f t="shared" si="42"/>
        <v>Nej</v>
      </c>
      <c r="M534" s="4" t="str">
        <f t="shared" si="43"/>
        <v>Nej</v>
      </c>
    </row>
    <row r="535" spans="1:13" x14ac:dyDescent="0.25">
      <c r="A535" s="4">
        <f t="shared" si="44"/>
        <v>535</v>
      </c>
      <c r="K535" s="4" t="str">
        <f t="shared" si="42"/>
        <v>Nej</v>
      </c>
      <c r="M535" s="4" t="str">
        <f t="shared" si="43"/>
        <v>Nej</v>
      </c>
    </row>
    <row r="536" spans="1:13" x14ac:dyDescent="0.25">
      <c r="A536" s="4">
        <f t="shared" si="44"/>
        <v>536</v>
      </c>
      <c r="K536" s="4" t="str">
        <f t="shared" si="42"/>
        <v>Nej</v>
      </c>
      <c r="M536" s="4" t="str">
        <f t="shared" si="43"/>
        <v>Nej</v>
      </c>
    </row>
    <row r="537" spans="1:13" x14ac:dyDescent="0.25">
      <c r="A537" s="4">
        <f t="shared" si="44"/>
        <v>537</v>
      </c>
      <c r="K537" s="4" t="str">
        <f t="shared" si="42"/>
        <v>Nej</v>
      </c>
      <c r="M537" s="4" t="str">
        <f t="shared" si="43"/>
        <v>Nej</v>
      </c>
    </row>
    <row r="538" spans="1:13" x14ac:dyDescent="0.25">
      <c r="A538" s="4">
        <f t="shared" si="44"/>
        <v>538</v>
      </c>
      <c r="K538" s="4" t="str">
        <f t="shared" si="42"/>
        <v>Nej</v>
      </c>
      <c r="M538" s="4" t="str">
        <f t="shared" si="43"/>
        <v>Nej</v>
      </c>
    </row>
    <row r="539" spans="1:13" x14ac:dyDescent="0.25">
      <c r="A539" s="4">
        <f t="shared" si="44"/>
        <v>539</v>
      </c>
      <c r="K539" s="4" t="str">
        <f t="shared" si="42"/>
        <v>Nej</v>
      </c>
      <c r="M539" s="4" t="str">
        <f t="shared" si="43"/>
        <v>Nej</v>
      </c>
    </row>
    <row r="540" spans="1:13" x14ac:dyDescent="0.25">
      <c r="A540" s="4">
        <f t="shared" si="44"/>
        <v>540</v>
      </c>
      <c r="K540" s="4" t="str">
        <f t="shared" si="42"/>
        <v>Nej</v>
      </c>
      <c r="M540" s="4" t="str">
        <f t="shared" si="43"/>
        <v>Nej</v>
      </c>
    </row>
    <row r="541" spans="1:13" x14ac:dyDescent="0.25">
      <c r="A541" s="4">
        <f t="shared" si="44"/>
        <v>541</v>
      </c>
      <c r="K541" s="4" t="str">
        <f t="shared" si="42"/>
        <v>Nej</v>
      </c>
      <c r="M541" s="4" t="str">
        <f t="shared" si="43"/>
        <v>Nej</v>
      </c>
    </row>
    <row r="542" spans="1:13" x14ac:dyDescent="0.25">
      <c r="A542" s="4">
        <f t="shared" si="44"/>
        <v>542</v>
      </c>
      <c r="K542" s="4" t="str">
        <f t="shared" si="42"/>
        <v>Nej</v>
      </c>
      <c r="M542" s="4" t="str">
        <f t="shared" si="43"/>
        <v>Nej</v>
      </c>
    </row>
    <row r="543" spans="1:13" x14ac:dyDescent="0.25">
      <c r="A543" s="4">
        <f t="shared" si="44"/>
        <v>543</v>
      </c>
      <c r="K543" s="4" t="str">
        <f t="shared" si="42"/>
        <v>Nej</v>
      </c>
      <c r="M543" s="4" t="str">
        <f t="shared" si="43"/>
        <v>Nej</v>
      </c>
    </row>
    <row r="544" spans="1:13" x14ac:dyDescent="0.25">
      <c r="A544" s="4">
        <f t="shared" si="44"/>
        <v>544</v>
      </c>
      <c r="K544" s="4" t="str">
        <f t="shared" si="42"/>
        <v>Nej</v>
      </c>
      <c r="M544" s="4" t="str">
        <f t="shared" si="43"/>
        <v>Nej</v>
      </c>
    </row>
    <row r="545" spans="1:13" x14ac:dyDescent="0.25">
      <c r="A545" s="4">
        <f t="shared" si="44"/>
        <v>545</v>
      </c>
      <c r="K545" s="4" t="str">
        <f t="shared" si="42"/>
        <v>Nej</v>
      </c>
      <c r="M545" s="4" t="str">
        <f t="shared" si="43"/>
        <v>Nej</v>
      </c>
    </row>
    <row r="546" spans="1:13" x14ac:dyDescent="0.25">
      <c r="A546" s="4">
        <f t="shared" si="44"/>
        <v>546</v>
      </c>
      <c r="K546" s="4" t="str">
        <f t="shared" si="42"/>
        <v>Nej</v>
      </c>
      <c r="M546" s="4" t="str">
        <f t="shared" si="43"/>
        <v>Nej</v>
      </c>
    </row>
    <row r="547" spans="1:13" x14ac:dyDescent="0.25">
      <c r="A547" s="4">
        <f t="shared" si="44"/>
        <v>547</v>
      </c>
      <c r="K547" s="4" t="str">
        <f t="shared" si="42"/>
        <v>Nej</v>
      </c>
      <c r="M547" s="4" t="str">
        <f t="shared" si="43"/>
        <v>Nej</v>
      </c>
    </row>
    <row r="548" spans="1:13" x14ac:dyDescent="0.25">
      <c r="A548" s="4">
        <f t="shared" si="44"/>
        <v>548</v>
      </c>
      <c r="K548" s="4" t="str">
        <f t="shared" si="42"/>
        <v>Nej</v>
      </c>
      <c r="M548" s="4" t="str">
        <f t="shared" si="43"/>
        <v>Nej</v>
      </c>
    </row>
    <row r="549" spans="1:13" x14ac:dyDescent="0.25">
      <c r="A549" s="4">
        <f t="shared" si="44"/>
        <v>549</v>
      </c>
      <c r="K549" s="4" t="str">
        <f t="shared" si="42"/>
        <v>Nej</v>
      </c>
      <c r="M549" s="4" t="str">
        <f t="shared" si="43"/>
        <v>Nej</v>
      </c>
    </row>
    <row r="550" spans="1:13" x14ac:dyDescent="0.25">
      <c r="A550" s="4">
        <f t="shared" si="44"/>
        <v>550</v>
      </c>
      <c r="K550" s="4" t="str">
        <f t="shared" si="42"/>
        <v>Nej</v>
      </c>
      <c r="M550" s="4" t="str">
        <f t="shared" si="43"/>
        <v>Nej</v>
      </c>
    </row>
    <row r="551" spans="1:13" x14ac:dyDescent="0.25">
      <c r="A551" s="4">
        <f t="shared" si="44"/>
        <v>551</v>
      </c>
      <c r="K551" s="4" t="str">
        <f t="shared" si="42"/>
        <v>Nej</v>
      </c>
      <c r="M551" s="4" t="str">
        <f t="shared" si="43"/>
        <v>Nej</v>
      </c>
    </row>
    <row r="552" spans="1:13" x14ac:dyDescent="0.25">
      <c r="A552" s="4">
        <f t="shared" si="44"/>
        <v>552</v>
      </c>
      <c r="K552" s="4" t="str">
        <f t="shared" si="42"/>
        <v>Nej</v>
      </c>
      <c r="M552" s="4" t="str">
        <f t="shared" si="43"/>
        <v>Nej</v>
      </c>
    </row>
    <row r="553" spans="1:13" x14ac:dyDescent="0.25">
      <c r="A553" s="4">
        <f t="shared" si="44"/>
        <v>553</v>
      </c>
      <c r="K553" s="4" t="str">
        <f t="shared" si="42"/>
        <v>Nej</v>
      </c>
      <c r="M553" s="4" t="str">
        <f t="shared" si="43"/>
        <v>Nej</v>
      </c>
    </row>
    <row r="554" spans="1:13" x14ac:dyDescent="0.25">
      <c r="A554" s="4">
        <f t="shared" si="44"/>
        <v>554</v>
      </c>
      <c r="K554" s="4" t="str">
        <f t="shared" si="42"/>
        <v>Nej</v>
      </c>
      <c r="M554" s="4" t="str">
        <f t="shared" si="43"/>
        <v>Nej</v>
      </c>
    </row>
    <row r="555" spans="1:13" x14ac:dyDescent="0.25">
      <c r="A555" s="4">
        <f t="shared" si="44"/>
        <v>555</v>
      </c>
      <c r="K555" s="4" t="str">
        <f t="shared" si="42"/>
        <v>Nej</v>
      </c>
      <c r="M555" s="4" t="str">
        <f t="shared" si="43"/>
        <v>Nej</v>
      </c>
    </row>
    <row r="556" spans="1:13" x14ac:dyDescent="0.25">
      <c r="A556" s="4">
        <f t="shared" si="44"/>
        <v>556</v>
      </c>
      <c r="K556" s="4" t="str">
        <f t="shared" si="42"/>
        <v>Nej</v>
      </c>
      <c r="M556" s="4" t="str">
        <f t="shared" si="43"/>
        <v>Nej</v>
      </c>
    </row>
    <row r="557" spans="1:13" x14ac:dyDescent="0.25">
      <c r="A557" s="4">
        <f t="shared" si="44"/>
        <v>557</v>
      </c>
      <c r="K557" s="4" t="str">
        <f t="shared" si="42"/>
        <v>Nej</v>
      </c>
      <c r="M557" s="4" t="str">
        <f t="shared" si="43"/>
        <v>Nej</v>
      </c>
    </row>
    <row r="558" spans="1:13" x14ac:dyDescent="0.25">
      <c r="A558" s="4">
        <f t="shared" si="44"/>
        <v>558</v>
      </c>
      <c r="K558" s="4" t="str">
        <f t="shared" si="42"/>
        <v>Nej</v>
      </c>
      <c r="M558" s="4" t="str">
        <f t="shared" si="43"/>
        <v>Nej</v>
      </c>
    </row>
    <row r="559" spans="1:13" x14ac:dyDescent="0.25">
      <c r="A559" s="4">
        <f t="shared" si="44"/>
        <v>559</v>
      </c>
      <c r="K559" s="4" t="str">
        <f t="shared" si="42"/>
        <v>Nej</v>
      </c>
      <c r="M559" s="4" t="str">
        <f t="shared" si="43"/>
        <v>Nej</v>
      </c>
    </row>
    <row r="560" spans="1:13" x14ac:dyDescent="0.25">
      <c r="A560" s="4">
        <f t="shared" si="44"/>
        <v>560</v>
      </c>
      <c r="K560" s="4" t="str">
        <f t="shared" si="42"/>
        <v>Nej</v>
      </c>
      <c r="M560" s="4" t="str">
        <f t="shared" si="43"/>
        <v>Nej</v>
      </c>
    </row>
    <row r="561" spans="1:13" x14ac:dyDescent="0.25">
      <c r="A561" s="4">
        <f t="shared" si="44"/>
        <v>561</v>
      </c>
      <c r="K561" s="4" t="str">
        <f t="shared" si="42"/>
        <v>Nej</v>
      </c>
      <c r="M561" s="4" t="str">
        <f t="shared" si="43"/>
        <v>Nej</v>
      </c>
    </row>
    <row r="562" spans="1:13" x14ac:dyDescent="0.25">
      <c r="A562" s="4">
        <f t="shared" si="44"/>
        <v>562</v>
      </c>
      <c r="K562" s="4" t="str">
        <f t="shared" si="42"/>
        <v>Nej</v>
      </c>
      <c r="M562" s="4" t="str">
        <f t="shared" si="43"/>
        <v>Nej</v>
      </c>
    </row>
    <row r="563" spans="1:13" x14ac:dyDescent="0.25">
      <c r="A563" s="4">
        <f t="shared" si="44"/>
        <v>563</v>
      </c>
      <c r="K563" s="4" t="str">
        <f t="shared" si="42"/>
        <v>Nej</v>
      </c>
      <c r="M563" s="4" t="str">
        <f t="shared" si="43"/>
        <v>Nej</v>
      </c>
    </row>
    <row r="564" spans="1:13" x14ac:dyDescent="0.25">
      <c r="A564" s="4">
        <f t="shared" si="44"/>
        <v>564</v>
      </c>
      <c r="K564" s="4" t="str">
        <f t="shared" si="42"/>
        <v>Nej</v>
      </c>
      <c r="M564" s="4" t="str">
        <f t="shared" si="43"/>
        <v>Nej</v>
      </c>
    </row>
    <row r="565" spans="1:13" x14ac:dyDescent="0.25">
      <c r="A565" s="4">
        <f t="shared" si="44"/>
        <v>565</v>
      </c>
      <c r="K565" s="4" t="str">
        <f t="shared" si="42"/>
        <v>Nej</v>
      </c>
      <c r="M565" s="4" t="str">
        <f t="shared" si="43"/>
        <v>Nej</v>
      </c>
    </row>
    <row r="566" spans="1:13" x14ac:dyDescent="0.25">
      <c r="A566" s="4">
        <f t="shared" si="44"/>
        <v>566</v>
      </c>
      <c r="K566" s="4" t="str">
        <f t="shared" si="42"/>
        <v>Nej</v>
      </c>
      <c r="M566" s="4" t="str">
        <f t="shared" si="43"/>
        <v>Nej</v>
      </c>
    </row>
    <row r="567" spans="1:13" x14ac:dyDescent="0.25">
      <c r="A567" s="4">
        <f t="shared" si="44"/>
        <v>567</v>
      </c>
      <c r="K567" s="4" t="str">
        <f t="shared" si="42"/>
        <v>Nej</v>
      </c>
      <c r="M567" s="4" t="str">
        <f t="shared" si="43"/>
        <v>Nej</v>
      </c>
    </row>
    <row r="568" spans="1:13" x14ac:dyDescent="0.25">
      <c r="A568" s="4">
        <f t="shared" si="44"/>
        <v>568</v>
      </c>
      <c r="K568" s="4" t="str">
        <f t="shared" si="42"/>
        <v>Nej</v>
      </c>
      <c r="M568" s="4" t="str">
        <f t="shared" si="43"/>
        <v>Nej</v>
      </c>
    </row>
    <row r="569" spans="1:13" x14ac:dyDescent="0.25">
      <c r="A569" s="4">
        <f t="shared" si="44"/>
        <v>569</v>
      </c>
      <c r="K569" s="4" t="str">
        <f t="shared" si="42"/>
        <v>Nej</v>
      </c>
      <c r="M569" s="4" t="str">
        <f t="shared" si="43"/>
        <v>Nej</v>
      </c>
    </row>
    <row r="570" spans="1:13" x14ac:dyDescent="0.25">
      <c r="A570" s="4">
        <f t="shared" si="44"/>
        <v>570</v>
      </c>
      <c r="K570" s="4" t="str">
        <f t="shared" si="42"/>
        <v>Nej</v>
      </c>
      <c r="M570" s="4" t="str">
        <f t="shared" si="43"/>
        <v>Nej</v>
      </c>
    </row>
    <row r="571" spans="1:13" x14ac:dyDescent="0.25">
      <c r="A571" s="4">
        <f t="shared" si="44"/>
        <v>571</v>
      </c>
      <c r="K571" s="4" t="str">
        <f t="shared" si="42"/>
        <v>Nej</v>
      </c>
      <c r="M571" s="4" t="str">
        <f t="shared" si="43"/>
        <v>Nej</v>
      </c>
    </row>
    <row r="572" spans="1:13" x14ac:dyDescent="0.25">
      <c r="A572" s="4">
        <f t="shared" si="44"/>
        <v>572</v>
      </c>
      <c r="K572" s="4" t="str">
        <f t="shared" si="42"/>
        <v>Nej</v>
      </c>
      <c r="M572" s="4" t="str">
        <f t="shared" si="43"/>
        <v>Nej</v>
      </c>
    </row>
    <row r="573" spans="1:13" x14ac:dyDescent="0.25">
      <c r="A573" s="4">
        <f t="shared" si="44"/>
        <v>573</v>
      </c>
      <c r="K573" s="4" t="str">
        <f t="shared" si="42"/>
        <v>Nej</v>
      </c>
      <c r="M573" s="4" t="str">
        <f t="shared" si="43"/>
        <v>Nej</v>
      </c>
    </row>
    <row r="574" spans="1:13" x14ac:dyDescent="0.25">
      <c r="A574" s="4">
        <f t="shared" si="44"/>
        <v>574</v>
      </c>
      <c r="K574" s="4" t="str">
        <f t="shared" si="42"/>
        <v>Nej</v>
      </c>
      <c r="M574" s="4" t="str">
        <f t="shared" si="43"/>
        <v>Nej</v>
      </c>
    </row>
    <row r="575" spans="1:13" x14ac:dyDescent="0.25">
      <c r="A575" s="4">
        <f t="shared" si="44"/>
        <v>575</v>
      </c>
      <c r="K575" s="4" t="str">
        <f t="shared" si="42"/>
        <v>Nej</v>
      </c>
      <c r="M575" s="4" t="str">
        <f t="shared" si="43"/>
        <v>Nej</v>
      </c>
    </row>
    <row r="576" spans="1:13" x14ac:dyDescent="0.25">
      <c r="A576" s="4">
        <f t="shared" si="44"/>
        <v>576</v>
      </c>
      <c r="K576" s="4" t="str">
        <f t="shared" si="42"/>
        <v>Nej</v>
      </c>
      <c r="M576" s="4" t="str">
        <f t="shared" si="43"/>
        <v>Nej</v>
      </c>
    </row>
    <row r="577" spans="1:13" x14ac:dyDescent="0.25">
      <c r="A577" s="4">
        <f t="shared" si="44"/>
        <v>577</v>
      </c>
      <c r="K577" s="4" t="str">
        <f t="shared" si="42"/>
        <v>Nej</v>
      </c>
      <c r="M577" s="4" t="str">
        <f t="shared" si="43"/>
        <v>Nej</v>
      </c>
    </row>
    <row r="578" spans="1:13" x14ac:dyDescent="0.25">
      <c r="A578" s="4">
        <f t="shared" si="44"/>
        <v>578</v>
      </c>
      <c r="K578" s="4" t="str">
        <f t="shared" si="42"/>
        <v>Nej</v>
      </c>
      <c r="M578" s="4" t="str">
        <f t="shared" si="43"/>
        <v>Nej</v>
      </c>
    </row>
    <row r="579" spans="1:13" x14ac:dyDescent="0.25">
      <c r="A579" s="4">
        <f t="shared" si="44"/>
        <v>579</v>
      </c>
      <c r="K579" s="4" t="str">
        <f t="shared" ref="K579:K607" si="45">+IF(B579=J579,"Nej","JA!")</f>
        <v>Nej</v>
      </c>
      <c r="M579" s="4" t="str">
        <f t="shared" ref="M579:M607" si="46">+IF(B579=L579,"Nej","JA!")</f>
        <v>Nej</v>
      </c>
    </row>
    <row r="580" spans="1:13" x14ac:dyDescent="0.25">
      <c r="A580" s="4">
        <f t="shared" si="44"/>
        <v>580</v>
      </c>
      <c r="K580" s="4" t="str">
        <f t="shared" si="45"/>
        <v>Nej</v>
      </c>
      <c r="M580" s="4" t="str">
        <f t="shared" si="46"/>
        <v>Nej</v>
      </c>
    </row>
    <row r="581" spans="1:13" x14ac:dyDescent="0.25">
      <c r="A581" s="4">
        <f t="shared" si="44"/>
        <v>581</v>
      </c>
      <c r="K581" s="4" t="str">
        <f t="shared" si="45"/>
        <v>Nej</v>
      </c>
      <c r="M581" s="4" t="str">
        <f t="shared" si="46"/>
        <v>Nej</v>
      </c>
    </row>
    <row r="582" spans="1:13" x14ac:dyDescent="0.25">
      <c r="A582" s="4">
        <f t="shared" ref="A582:A607" si="47">ROW(B582)</f>
        <v>582</v>
      </c>
      <c r="K582" s="4" t="str">
        <f t="shared" si="45"/>
        <v>Nej</v>
      </c>
      <c r="M582" s="4" t="str">
        <f t="shared" si="46"/>
        <v>Nej</v>
      </c>
    </row>
    <row r="583" spans="1:13" x14ac:dyDescent="0.25">
      <c r="A583" s="4">
        <f t="shared" si="47"/>
        <v>583</v>
      </c>
      <c r="K583" s="4" t="str">
        <f t="shared" si="45"/>
        <v>Nej</v>
      </c>
      <c r="M583" s="4" t="str">
        <f t="shared" si="46"/>
        <v>Nej</v>
      </c>
    </row>
    <row r="584" spans="1:13" x14ac:dyDescent="0.25">
      <c r="A584" s="4">
        <f t="shared" si="47"/>
        <v>584</v>
      </c>
      <c r="K584" s="4" t="str">
        <f t="shared" si="45"/>
        <v>Nej</v>
      </c>
      <c r="M584" s="4" t="str">
        <f t="shared" si="46"/>
        <v>Nej</v>
      </c>
    </row>
    <row r="585" spans="1:13" x14ac:dyDescent="0.25">
      <c r="A585" s="4">
        <f t="shared" si="47"/>
        <v>585</v>
      </c>
      <c r="K585" s="4" t="str">
        <f t="shared" si="45"/>
        <v>Nej</v>
      </c>
      <c r="M585" s="4" t="str">
        <f t="shared" si="46"/>
        <v>Nej</v>
      </c>
    </row>
    <row r="586" spans="1:13" x14ac:dyDescent="0.25">
      <c r="A586" s="4">
        <f t="shared" si="47"/>
        <v>586</v>
      </c>
      <c r="K586" s="4" t="str">
        <f t="shared" si="45"/>
        <v>Nej</v>
      </c>
      <c r="M586" s="4" t="str">
        <f t="shared" si="46"/>
        <v>Nej</v>
      </c>
    </row>
    <row r="587" spans="1:13" x14ac:dyDescent="0.25">
      <c r="A587" s="4">
        <f t="shared" si="47"/>
        <v>587</v>
      </c>
      <c r="K587" s="4" t="str">
        <f t="shared" si="45"/>
        <v>Nej</v>
      </c>
      <c r="M587" s="4" t="str">
        <f t="shared" si="46"/>
        <v>Nej</v>
      </c>
    </row>
    <row r="588" spans="1:13" x14ac:dyDescent="0.25">
      <c r="A588" s="4">
        <f t="shared" si="47"/>
        <v>588</v>
      </c>
      <c r="K588" s="4" t="str">
        <f t="shared" si="45"/>
        <v>Nej</v>
      </c>
      <c r="M588" s="4" t="str">
        <f t="shared" si="46"/>
        <v>Nej</v>
      </c>
    </row>
    <row r="589" spans="1:13" x14ac:dyDescent="0.25">
      <c r="A589" s="4">
        <f t="shared" si="47"/>
        <v>589</v>
      </c>
      <c r="K589" s="4" t="str">
        <f t="shared" si="45"/>
        <v>Nej</v>
      </c>
      <c r="M589" s="4" t="str">
        <f t="shared" si="46"/>
        <v>Nej</v>
      </c>
    </row>
    <row r="590" spans="1:13" x14ac:dyDescent="0.25">
      <c r="A590" s="4">
        <f t="shared" si="47"/>
        <v>590</v>
      </c>
      <c r="K590" s="4" t="str">
        <f t="shared" si="45"/>
        <v>Nej</v>
      </c>
      <c r="M590" s="4" t="str">
        <f t="shared" si="46"/>
        <v>Nej</v>
      </c>
    </row>
    <row r="591" spans="1:13" x14ac:dyDescent="0.25">
      <c r="A591" s="4">
        <f t="shared" si="47"/>
        <v>591</v>
      </c>
      <c r="K591" s="4" t="str">
        <f t="shared" si="45"/>
        <v>Nej</v>
      </c>
      <c r="M591" s="4" t="str">
        <f t="shared" si="46"/>
        <v>Nej</v>
      </c>
    </row>
    <row r="592" spans="1:13" x14ac:dyDescent="0.25">
      <c r="A592" s="4">
        <f t="shared" si="47"/>
        <v>592</v>
      </c>
      <c r="K592" s="4" t="str">
        <f t="shared" si="45"/>
        <v>Nej</v>
      </c>
      <c r="M592" s="4" t="str">
        <f t="shared" si="46"/>
        <v>Nej</v>
      </c>
    </row>
    <row r="593" spans="1:13" x14ac:dyDescent="0.25">
      <c r="A593" s="4">
        <f t="shared" si="47"/>
        <v>593</v>
      </c>
      <c r="K593" s="4" t="str">
        <f t="shared" si="45"/>
        <v>Nej</v>
      </c>
      <c r="M593" s="4" t="str">
        <f t="shared" si="46"/>
        <v>Nej</v>
      </c>
    </row>
    <row r="594" spans="1:13" x14ac:dyDescent="0.25">
      <c r="A594" s="4">
        <f t="shared" si="47"/>
        <v>594</v>
      </c>
      <c r="K594" s="4" t="str">
        <f t="shared" si="45"/>
        <v>Nej</v>
      </c>
      <c r="M594" s="4" t="str">
        <f t="shared" si="46"/>
        <v>Nej</v>
      </c>
    </row>
    <row r="595" spans="1:13" x14ac:dyDescent="0.25">
      <c r="A595" s="4">
        <f t="shared" si="47"/>
        <v>595</v>
      </c>
      <c r="K595" s="4" t="str">
        <f t="shared" si="45"/>
        <v>Nej</v>
      </c>
      <c r="M595" s="4" t="str">
        <f t="shared" si="46"/>
        <v>Nej</v>
      </c>
    </row>
    <row r="596" spans="1:13" x14ac:dyDescent="0.25">
      <c r="A596" s="4">
        <f t="shared" si="47"/>
        <v>596</v>
      </c>
      <c r="K596" s="4" t="str">
        <f t="shared" si="45"/>
        <v>Nej</v>
      </c>
      <c r="M596" s="4" t="str">
        <f t="shared" si="46"/>
        <v>Nej</v>
      </c>
    </row>
    <row r="597" spans="1:13" x14ac:dyDescent="0.25">
      <c r="A597" s="4">
        <f t="shared" si="47"/>
        <v>597</v>
      </c>
      <c r="K597" s="4" t="str">
        <f t="shared" si="45"/>
        <v>Nej</v>
      </c>
      <c r="M597" s="4" t="str">
        <f t="shared" si="46"/>
        <v>Nej</v>
      </c>
    </row>
    <row r="598" spans="1:13" x14ac:dyDescent="0.25">
      <c r="A598" s="4">
        <f t="shared" si="47"/>
        <v>598</v>
      </c>
      <c r="K598" s="4" t="str">
        <f t="shared" si="45"/>
        <v>Nej</v>
      </c>
      <c r="M598" s="4" t="str">
        <f t="shared" si="46"/>
        <v>Nej</v>
      </c>
    </row>
    <row r="599" spans="1:13" x14ac:dyDescent="0.25">
      <c r="A599" s="4">
        <f t="shared" si="47"/>
        <v>599</v>
      </c>
      <c r="K599" s="4" t="str">
        <f t="shared" si="45"/>
        <v>Nej</v>
      </c>
      <c r="M599" s="4" t="str">
        <f t="shared" si="46"/>
        <v>Nej</v>
      </c>
    </row>
    <row r="600" spans="1:13" x14ac:dyDescent="0.25">
      <c r="A600" s="4">
        <f t="shared" si="47"/>
        <v>600</v>
      </c>
      <c r="K600" s="4" t="str">
        <f t="shared" si="45"/>
        <v>Nej</v>
      </c>
      <c r="M600" s="4" t="str">
        <f t="shared" si="46"/>
        <v>Nej</v>
      </c>
    </row>
    <row r="601" spans="1:13" x14ac:dyDescent="0.25">
      <c r="A601" s="4">
        <f t="shared" si="47"/>
        <v>601</v>
      </c>
      <c r="K601" s="4" t="str">
        <f t="shared" si="45"/>
        <v>Nej</v>
      </c>
      <c r="M601" s="4" t="str">
        <f t="shared" si="46"/>
        <v>Nej</v>
      </c>
    </row>
    <row r="602" spans="1:13" x14ac:dyDescent="0.25">
      <c r="A602" s="4">
        <f t="shared" si="47"/>
        <v>602</v>
      </c>
      <c r="K602" s="4" t="str">
        <f t="shared" si="45"/>
        <v>Nej</v>
      </c>
      <c r="M602" s="4" t="str">
        <f t="shared" si="46"/>
        <v>Nej</v>
      </c>
    </row>
    <row r="603" spans="1:13" x14ac:dyDescent="0.25">
      <c r="A603" s="4">
        <f t="shared" si="47"/>
        <v>603</v>
      </c>
      <c r="K603" s="4" t="str">
        <f t="shared" si="45"/>
        <v>Nej</v>
      </c>
      <c r="M603" s="4" t="str">
        <f t="shared" si="46"/>
        <v>Nej</v>
      </c>
    </row>
    <row r="604" spans="1:13" x14ac:dyDescent="0.25">
      <c r="A604" s="4">
        <f t="shared" si="47"/>
        <v>604</v>
      </c>
      <c r="K604" s="4" t="str">
        <f t="shared" si="45"/>
        <v>Nej</v>
      </c>
      <c r="M604" s="4" t="str">
        <f t="shared" si="46"/>
        <v>Nej</v>
      </c>
    </row>
    <row r="605" spans="1:13" x14ac:dyDescent="0.25">
      <c r="A605" s="4">
        <f t="shared" si="47"/>
        <v>605</v>
      </c>
      <c r="K605" s="4" t="str">
        <f t="shared" si="45"/>
        <v>Nej</v>
      </c>
      <c r="M605" s="4" t="str">
        <f t="shared" si="46"/>
        <v>Nej</v>
      </c>
    </row>
    <row r="606" spans="1:13" x14ac:dyDescent="0.25">
      <c r="A606" s="4">
        <f t="shared" si="47"/>
        <v>606</v>
      </c>
      <c r="K606" s="4" t="str">
        <f t="shared" si="45"/>
        <v>Nej</v>
      </c>
      <c r="M606" s="4" t="str">
        <f t="shared" si="46"/>
        <v>Nej</v>
      </c>
    </row>
    <row r="607" spans="1:13" x14ac:dyDescent="0.25">
      <c r="A607" s="4">
        <f t="shared" si="47"/>
        <v>607</v>
      </c>
      <c r="K607" s="4" t="str">
        <f t="shared" si="45"/>
        <v>Nej</v>
      </c>
      <c r="M607" s="4" t="str">
        <f t="shared" si="46"/>
        <v>Nej</v>
      </c>
    </row>
  </sheetData>
  <sheetProtection sheet="1" objects="1" scenarios="1"/>
  <autoFilter ref="A1:O607" xr:uid="{00000000-0009-0000-0000-000007000000}"/>
  <sortState xmlns:xlrd2="http://schemas.microsoft.com/office/spreadsheetml/2017/richdata2" ref="D1:I1">
    <sortCondition ref="D1"/>
  </sortState>
  <pageMargins left="0.7" right="0.7" top="0.75" bottom="0.75" header="0.3" footer="0.3"/>
  <pageSetup paperSize="9" scale="2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I10"/>
  <sheetViews>
    <sheetView topLeftCell="C1" workbookViewId="0">
      <selection activeCell="E6" sqref="E6"/>
    </sheetView>
  </sheetViews>
  <sheetFormatPr defaultColWidth="9" defaultRowHeight="14" x14ac:dyDescent="0.3"/>
  <cols>
    <col min="1" max="1" width="14" customWidth="1"/>
    <col min="2" max="3" width="16.5" customWidth="1"/>
    <col min="4" max="4" width="44.83203125" customWidth="1"/>
    <col min="5" max="5" width="56.58203125" customWidth="1"/>
    <col min="8" max="8" width="11.83203125" customWidth="1"/>
  </cols>
  <sheetData>
    <row r="1" spans="1:9" ht="14.5" x14ac:dyDescent="0.35">
      <c r="A1" s="30" t="s">
        <v>1337</v>
      </c>
      <c r="B1" s="30" t="s">
        <v>715</v>
      </c>
      <c r="C1" s="33" t="s">
        <v>1338</v>
      </c>
      <c r="D1" s="30" t="s">
        <v>1339</v>
      </c>
      <c r="E1" s="30" t="s">
        <v>1340</v>
      </c>
      <c r="F1" s="30" t="s">
        <v>1341</v>
      </c>
      <c r="G1" s="30" t="s">
        <v>1342</v>
      </c>
      <c r="H1" s="30" t="s">
        <v>1343</v>
      </c>
      <c r="I1" s="30" t="s">
        <v>564</v>
      </c>
    </row>
    <row r="2" spans="1:9" x14ac:dyDescent="0.3">
      <c r="A2" t="str">
        <f>+HLOOKUP([0]!InputLanguage,LookupList,114,FALSE)</f>
        <v>Car</v>
      </c>
      <c r="B2" t="str">
        <f>+HLOOKUP([0]!InputLanguage,LookupList,124,FALSE)</f>
        <v>Petrol</v>
      </c>
      <c r="C2" t="s">
        <v>1344</v>
      </c>
      <c r="D2" s="32">
        <f>+HLOOKUP([0]!InputLanguage,LookupList,137,FALSE)</f>
        <v>1</v>
      </c>
      <c r="E2" t="str">
        <f>+HLOOKUP([0]!InputLanguage,LookupList,238,FALSE)</f>
        <v>Ordinary cleaning</v>
      </c>
      <c r="F2" t="str">
        <f>+HLOOKUP([0]!InputLanguage,LookupList,185,FALSE)</f>
        <v>N/A</v>
      </c>
      <c r="G2" t="str">
        <f>+HLOOKUP([0]!InputLanguage,LookupList,185,FALSE)</f>
        <v>N/A</v>
      </c>
      <c r="H2">
        <v>8.6</v>
      </c>
      <c r="I2" t="s">
        <v>1345</v>
      </c>
    </row>
    <row r="3" spans="1:9" x14ac:dyDescent="0.3">
      <c r="A3" t="str">
        <f>+HLOOKUP([0]!InputLanguage,LookupList,115,FALSE)</f>
        <v>Van</v>
      </c>
      <c r="B3" t="str">
        <f>+HLOOKUP([0]!InputLanguage,LookupList,125,FALSE)</f>
        <v>Diesel</v>
      </c>
      <c r="C3" t="s">
        <v>1344</v>
      </c>
      <c r="D3" s="32">
        <f>+HLOOKUP([0]!InputLanguage,LookupList,138,FALSE)</f>
        <v>2</v>
      </c>
      <c r="E3" t="str">
        <f>+HLOOKUP([0]!InputLanguage,LookupList,239,FALSE)</f>
        <v>Laundry detergents and cleaning products, powder</v>
      </c>
      <c r="F3" t="str">
        <f>+HLOOKUP([0]!InputLanguage,LookupList,183,FALSE)</f>
        <v>Yes</v>
      </c>
      <c r="G3" t="str">
        <f>+HLOOKUP([0]!InputLanguage,LookupList,223,FALSE)</f>
        <v>Is a spray</v>
      </c>
      <c r="H3" s="208">
        <v>9.8000000000000007</v>
      </c>
      <c r="I3" t="s">
        <v>1346</v>
      </c>
    </row>
    <row r="4" spans="1:9" x14ac:dyDescent="0.3">
      <c r="A4" t="str">
        <f>+HLOOKUP([0]!InputLanguage,LookupList,116,FALSE)</f>
        <v>Truck</v>
      </c>
      <c r="B4" t="str">
        <f>+HLOOKUP([0]!InputLanguage,LookupList,203,FALSE)</f>
        <v>Biodiesel</v>
      </c>
      <c r="C4" t="s">
        <v>1344</v>
      </c>
      <c r="D4" s="32">
        <f>+HLOOKUP([0]!InputLanguage,LookupList,139,FALSE)</f>
        <v>3</v>
      </c>
      <c r="E4" t="str">
        <f>+HLOOKUP([0]!InputLanguage,LookupList,240,FALSE)</f>
        <v>Window cleaning</v>
      </c>
      <c r="F4" t="str">
        <f>+HLOOKUP([0]!InputLanguage,LookupList,184,FALSE)</f>
        <v>No</v>
      </c>
      <c r="G4" t="str">
        <f>+HLOOKUP([0]!InputLanguage,LookupList,224,FALSE)</f>
        <v>Filled on spray bottles</v>
      </c>
      <c r="H4">
        <v>9.4</v>
      </c>
      <c r="I4" t="s">
        <v>1347</v>
      </c>
    </row>
    <row r="5" spans="1:9" x14ac:dyDescent="0.3">
      <c r="A5" t="str">
        <f>+HLOOKUP([0]!InputLanguage,LookupList,117,FALSE)</f>
        <v>Moped</v>
      </c>
      <c r="B5" t="str">
        <f>+HLOOKUP([0]!InputLanguage,LookupList,126,FALSE)</f>
        <v>Bioethanol</v>
      </c>
      <c r="C5" t="s">
        <v>1344</v>
      </c>
      <c r="D5" s="32">
        <f>+HLOOKUP([0]!InputLanguage,LookupList,140,FALSE)</f>
        <v>4</v>
      </c>
      <c r="E5" t="str">
        <f>+HLOOKUP([0]!InputLanguage,LookupList,241,FALSE)</f>
        <v>Treated water</v>
      </c>
      <c r="H5">
        <v>6.4</v>
      </c>
      <c r="I5" t="s">
        <v>1348</v>
      </c>
    </row>
    <row r="6" spans="1:9" x14ac:dyDescent="0.3">
      <c r="A6" t="str">
        <f>+HLOOKUP([0]!InputLanguage,LookupList,118,FALSE)</f>
        <v>Motor Cycle</v>
      </c>
      <c r="B6" t="str">
        <f>+HLOOKUP([0]!InputLanguage,LookupList,127,FALSE)</f>
        <v>Biogas/Natural gas</v>
      </c>
      <c r="C6" t="str">
        <f>+HLOOKUP([0]!InputLanguage,LookupList,133,FALSE)</f>
        <v>kg</v>
      </c>
      <c r="D6" s="32">
        <f>+HLOOKUP([0]!InputLanguage,LookupList,141,FALSE)</f>
        <v>5</v>
      </c>
      <c r="E6" t="str">
        <f>+HLOOKUP([0]!InputLanguage,LookupList,242,FALSE)</f>
        <v>Special cleaning</v>
      </c>
      <c r="H6">
        <v>13.5</v>
      </c>
      <c r="I6" t="s">
        <v>8</v>
      </c>
    </row>
    <row r="7" spans="1:9" x14ac:dyDescent="0.3">
      <c r="A7" t="str">
        <f>+HLOOKUP([0]!InputLanguage,LookupList,119,FALSE)</f>
        <v>Cycle</v>
      </c>
      <c r="B7" t="str">
        <f>+HLOOKUP([0]!InputLanguage,LookupList,128,FALSE)</f>
        <v>Electricity</v>
      </c>
      <c r="C7" t="str">
        <f>+HLOOKUP([0]!InputLanguage,LookupList,134,FALSE)</f>
        <v>kWh</v>
      </c>
      <c r="D7" s="32" t="str">
        <f>+HLOOKUP([0]!InputLanguage,LookupList,142,FALSE)</f>
        <v>5a</v>
      </c>
      <c r="E7" t="s">
        <v>1332</v>
      </c>
      <c r="H7">
        <v>1</v>
      </c>
    </row>
    <row r="8" spans="1:9" x14ac:dyDescent="0.3">
      <c r="A8" t="str">
        <f>+HLOOKUP([0]!InputLanguage,LookupList,120,FALSE)</f>
        <v>Other</v>
      </c>
      <c r="D8" s="32" t="str">
        <f>+HLOOKUP([0]!InputLanguage,LookupList,143,FALSE)</f>
        <v>5b</v>
      </c>
    </row>
    <row r="9" spans="1:9" x14ac:dyDescent="0.3">
      <c r="D9" s="32" t="str">
        <f>+HLOOKUP([0]!InputLanguage,LookupList,144,FALSE)</f>
        <v>6 or better</v>
      </c>
    </row>
    <row r="10" spans="1:9" x14ac:dyDescent="0.3">
      <c r="D10" s="32" t="str">
        <f>+HLOOKUP([0]!InputLanguage,LookupList,136,FALSE)</f>
        <v>N/A (no requirement for this type of vehicle)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5932-EE26-4AA5-AC10-95D45790105C}">
  <sheetPr codeName="Sheet2"/>
  <dimension ref="B3:J9"/>
  <sheetViews>
    <sheetView workbookViewId="0">
      <selection activeCell="C6" sqref="C6"/>
    </sheetView>
  </sheetViews>
  <sheetFormatPr defaultRowHeight="14" x14ac:dyDescent="0.3"/>
  <cols>
    <col min="2" max="2" width="17.08203125" customWidth="1"/>
    <col min="3" max="3" width="11.83203125" customWidth="1"/>
    <col min="4" max="4" width="10.83203125" customWidth="1"/>
    <col min="5" max="5" width="49.33203125" customWidth="1"/>
    <col min="7" max="7" width="16.83203125" customWidth="1"/>
    <col min="8" max="8" width="18.33203125" customWidth="1"/>
    <col min="9" max="9" width="19.83203125" customWidth="1"/>
    <col min="10" max="10" width="16.58203125" customWidth="1"/>
  </cols>
  <sheetData>
    <row r="3" spans="2:10" x14ac:dyDescent="0.3">
      <c r="B3" t="s">
        <v>1349</v>
      </c>
      <c r="C3" t="s">
        <v>1350</v>
      </c>
      <c r="D3" t="s">
        <v>1351</v>
      </c>
      <c r="E3" t="s">
        <v>1352</v>
      </c>
      <c r="G3" t="s">
        <v>1353</v>
      </c>
      <c r="H3" t="s">
        <v>1350</v>
      </c>
      <c r="I3" t="s">
        <v>1351</v>
      </c>
      <c r="J3" t="s">
        <v>1352</v>
      </c>
    </row>
    <row r="4" spans="2:10" x14ac:dyDescent="0.3">
      <c r="B4" t="s">
        <v>1354</v>
      </c>
      <c r="C4" t="str" cm="1">
        <f t="array" aca="1" ref="C4" ca="1">IFERROR(INDIRECT(Table1[[#This Row],[Definition]]), "Error")</f>
        <v xml:space="preserve">English </v>
      </c>
      <c r="D4" t="s">
        <v>1355</v>
      </c>
      <c r="E4" t="s">
        <v>1356</v>
      </c>
    </row>
    <row r="5" spans="2:10" x14ac:dyDescent="0.3">
      <c r="B5" t="s">
        <v>1357</v>
      </c>
      <c r="C5" t="e" cm="1" vm="1">
        <f t="array" aca="1" ref="C5" ca="1">IFERROR(INDIRECT(Table1[[#This Row],[Definition]]), "Error")</f>
        <v>#VALUE!</v>
      </c>
      <c r="D5" t="s">
        <v>1355</v>
      </c>
      <c r="E5" t="s">
        <v>1358</v>
      </c>
      <c r="G5" t="s">
        <v>1359</v>
      </c>
      <c r="H5">
        <v>10000</v>
      </c>
    </row>
    <row r="6" spans="2:10" x14ac:dyDescent="0.3">
      <c r="B6" t="s">
        <v>1360</v>
      </c>
      <c r="C6" cm="1">
        <f t="array" aca="1" ref="C6" ca="1">IFERROR(INDIRECT(Table1[[#This Row],[Definition]]), "Error")</f>
        <v>0</v>
      </c>
      <c r="D6" t="s">
        <v>1355</v>
      </c>
      <c r="E6" t="s">
        <v>1361</v>
      </c>
    </row>
    <row r="7" spans="2:10" x14ac:dyDescent="0.3">
      <c r="C7" t="str" cm="1">
        <f t="array" aca="1" ref="C7" ca="1">IFERROR(INDIRECT(Table1[[#This Row],[Definition]]), "Error")</f>
        <v>Error</v>
      </c>
    </row>
    <row r="8" spans="2:10" x14ac:dyDescent="0.3">
      <c r="C8" t="str" cm="1">
        <f t="array" aca="1" ref="C8" ca="1">IFERROR(INDIRECT(Table1[[#This Row],[Definition]]), "Error")</f>
        <v>Error</v>
      </c>
    </row>
    <row r="9" spans="2:10" x14ac:dyDescent="0.3">
      <c r="C9" t="str" cm="1">
        <f t="array" aca="1" ref="C9" ca="1">IFERROR(INDIRECT(Table1[[#This Row],[Definition]]), "Error")</f>
        <v>Error</v>
      </c>
    </row>
  </sheetData>
  <phoneticPr fontId="38"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37025D6FDC7240B2FFCBB7F54F9AAB" ma:contentTypeVersion="1" ma:contentTypeDescription="Opprett et nytt dokument." ma:contentTypeScope="" ma:versionID="01042824e9a15b27810cbccb373c5620">
  <xsd:schema xmlns:xsd="http://www.w3.org/2001/XMLSchema" xmlns:xs="http://www.w3.org/2001/XMLSchema" xmlns:p="http://schemas.microsoft.com/office/2006/metadata/properties" targetNamespace="http://schemas.microsoft.com/office/2006/metadata/properties" ma:root="true" ma:fieldsID="1b3f765321a6230cda3dd983a47f78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A9923-BD6B-4A22-93BD-152C9BF53D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B1E2667-CC97-4854-9B99-6114D7471B7A}">
  <ds:schemaRefs>
    <ds:schemaRef ds:uri="http://schemas.microsoft.com/sharepoint/v3/contenttype/forms"/>
  </ds:schemaRefs>
</ds:datastoreItem>
</file>

<file path=customXml/itemProps3.xml><?xml version="1.0" encoding="utf-8"?>
<ds:datastoreItem xmlns:ds="http://schemas.openxmlformats.org/officeDocument/2006/customXml" ds:itemID="{38AD0A29-2B12-4D13-938A-F69BDC5CB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12</vt:i4>
      </vt:variant>
    </vt:vector>
  </HeadingPairs>
  <TitlesOfParts>
    <vt:vector size="20" baseType="lpstr">
      <vt:lpstr>Start here (select langage)</vt:lpstr>
      <vt:lpstr>Description</vt:lpstr>
      <vt:lpstr>Square metres</vt:lpstr>
      <vt:lpstr>Ordinary cleaning</vt:lpstr>
      <vt:lpstr>Transportation O11-12, P3-4</vt:lpstr>
      <vt:lpstr>Language</vt:lpstr>
      <vt:lpstr>Opslag</vt:lpstr>
      <vt:lpstr>Variables</vt:lpstr>
      <vt:lpstr>AreaPrYear</vt:lpstr>
      <vt:lpstr>InputLanguage</vt:lpstr>
      <vt:lpstr>LookupList</vt:lpstr>
      <vt:lpstr>SumWOWindow</vt:lpstr>
      <vt:lpstr>Description!Tulostusalue</vt:lpstr>
      <vt:lpstr>'Ordinary cleaning'!Tulostusalue</vt:lpstr>
      <vt:lpstr>'Start here (select langage)'!Tulostusalue</vt:lpstr>
      <vt:lpstr>'Transportation O11-12, P3-4'!Tulostusalue</vt:lpstr>
      <vt:lpstr>'Square metres'!Tulostusotsikot</vt:lpstr>
      <vt:lpstr>VolumeSumWeighted</vt:lpstr>
      <vt:lpstr>VolumeSumWeightedNonEcolabel</vt:lpstr>
      <vt:lpstr>WOWindowSum</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Jeppe Frydendal</dc:creator>
  <cp:keywords/>
  <dc:description/>
  <cp:lastModifiedBy>Pia Kauramäki</cp:lastModifiedBy>
  <cp:revision/>
  <dcterms:created xsi:type="dcterms:W3CDTF">2016-02-15T07:02:54Z</dcterms:created>
  <dcterms:modified xsi:type="dcterms:W3CDTF">2025-03-17T09:16:59Z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0x010100C237025D6FDC7240B2FFCBB7F54F9AAB</vt:lpwstr>
  </property>
  <property fmtid="{D5CDD505-2E9C-101B-9397-08002B2CF9AE}" pid="3" name="Document status">
    <vt:lpwstr/>
  </property>
  <property fmtid="{D5CDD505-2E9C-101B-9397-08002B2CF9AE}" pid="4" name="Product group (test)">
    <vt:lpwstr>4;#Cleaning services (076)|e997b94a-46a8-40b4-ab6b-aeb41480fa7e</vt:lpwstr>
  </property>
  <property fmtid="{D5CDD505-2E9C-101B-9397-08002B2CF9AE}" pid="5" name="Phases">
    <vt:lpwstr>14;#Revision|f3578d83-0af0-4721-99af-5c4afa1e47a1</vt:lpwstr>
  </property>
  <property fmtid="{D5CDD505-2E9C-101B-9397-08002B2CF9AE}" pid="6" name="Criteria Version">
    <vt:lpwstr/>
  </property>
  <property fmtid="{D5CDD505-2E9C-101B-9397-08002B2CF9AE}" pid="7" name="Document type">
    <vt:lpwstr>48</vt:lpwstr>
  </property>
  <property fmtid="{D5CDD505-2E9C-101B-9397-08002B2CF9AE}" pid="8" name="Criteria generation">
    <vt:lpwstr/>
  </property>
  <property fmtid="{D5CDD505-2E9C-101B-9397-08002B2CF9AE}" pid="9" name="Status">
    <vt:lpwstr/>
  </property>
  <property fmtid="{D5CDD505-2E9C-101B-9397-08002B2CF9AE}" pid="10" name="MediaServiceImageTags">
    <vt:lpwstr/>
  </property>
  <property fmtid="{D5CDD505-2E9C-101B-9397-08002B2CF9AE}" pid="11" name="m6f6408035844cdcb58e960a462d3d6c">
    <vt:lpwstr>Revision|f3578d83-0af0-4721-99af-5c4afa1e47a1</vt:lpwstr>
  </property>
  <property fmtid="{D5CDD505-2E9C-101B-9397-08002B2CF9AE}" pid="12" name="Order">
    <vt:r8>26100</vt:r8>
  </property>
  <property fmtid="{D5CDD505-2E9C-101B-9397-08002B2CF9AE}" pid="13" name="xd_Signature">
    <vt:bool>false</vt:bool>
  </property>
  <property fmtid="{D5CDD505-2E9C-101B-9397-08002B2CF9AE}" pid="14" name="xd_ProgID">
    <vt:lpwstr/>
  </property>
  <property fmtid="{D5CDD505-2E9C-101B-9397-08002B2CF9AE}" pid="15" name="TaxCatchAll">
    <vt:lpwstr>48;#Miscellaneous files|c70e9e75-391f-4e4e-9d80-6b15c9c197c6;#41;#Project general|98de6114-8d28-4119-9886-af908aea0584;#86;#Cleaning services (076)|e997b94a-46a8-40b4-ab6b-aeb41480fa7e;#1;#2024|9ed252b5-9903-4881-ac46-caf9a61bd944;#37;#Main document|c8960978-b349-4b00-b7d7-2e138b392d6f</vt:lpwstr>
  </property>
  <property fmtid="{D5CDD505-2E9C-101B-9397-08002B2CF9AE}" pid="16" name="g3ac609e592e4ed2a52ae9f73df164cd">
    <vt:lpwstr>Cleaning services (076)|e997b94a-46a8-40b4-ab6b-aeb41480fa7e</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o25719942f6e4a8bb0e8f4e553ffca4a">
    <vt:lpwstr>Miscellaneous files|c70e9e75-391f-4e4e-9d80-6b15c9c197c6</vt:lpwstr>
  </property>
  <property fmtid="{D5CDD505-2E9C-101B-9397-08002B2CF9AE}" pid="21" name="TriggerFlowInfo">
    <vt:lpwstr/>
  </property>
  <property fmtid="{D5CDD505-2E9C-101B-9397-08002B2CF9AE}" pid="22" name="i981d9ca82cb47c5bda5f86417da14080">
    <vt:lpwstr>Main document|c8960978-b349-4b00-b7d7-2e138b392d6f</vt:lpwstr>
  </property>
  <property fmtid="{D5CDD505-2E9C-101B-9397-08002B2CF9AE}" pid="23" name="j8e973651065415c9875ada57644a9ce">
    <vt:lpwstr>2024|9ed252b5-9903-4881-ac46-caf9a61bd944</vt:lpwstr>
  </property>
  <property fmtid="{D5CDD505-2E9C-101B-9397-08002B2CF9AE}" pid="24" name="Document_x0020_type">
    <vt:lpwstr>48</vt:lpwstr>
  </property>
  <property fmtid="{D5CDD505-2E9C-101B-9397-08002B2CF9AE}" pid="25" name="c561618fbc364e31ab9bead2aa36bfc6">
    <vt:lpwstr>Cleaning services (076)|e997b94a-46a8-40b4-ab6b-aeb41480fa7e</vt:lpwstr>
  </property>
  <property fmtid="{D5CDD505-2E9C-101B-9397-08002B2CF9AE}" pid="26" name="Year ">
    <vt:lpwstr>1;#2024|9ed252b5-9903-4881-ac46-caf9a61bd944</vt:lpwstr>
  </property>
  <property fmtid="{D5CDD505-2E9C-101B-9397-08002B2CF9AE}" pid="27" name="Product Group ">
    <vt:lpwstr>86;#Cleaning services (076)|e997b94a-46a8-40b4-ab6b-aeb41480fa7e</vt:lpwstr>
  </property>
  <property fmtid="{D5CDD505-2E9C-101B-9397-08002B2CF9AE}" pid="28" name="hdaa9227ef9e4da08d5e2f045f1fa1b3">
    <vt:lpwstr>Project general|98de6114-8d28-4119-9886-af908aea0584</vt:lpwstr>
  </property>
  <property fmtid="{D5CDD505-2E9C-101B-9397-08002B2CF9AE}" pid="29" name="Document type0">
    <vt:lpwstr>37;#Main document|c8960978-b349-4b00-b7d7-2e138b392d6f</vt:lpwstr>
  </property>
  <property fmtid="{D5CDD505-2E9C-101B-9397-08002B2CF9AE}" pid="30" name="Version_x0020_">
    <vt:lpwstr/>
  </property>
  <property fmtid="{D5CDD505-2E9C-101B-9397-08002B2CF9AE}" pid="31" name="Generation_x0020_">
    <vt:lpwstr/>
  </property>
  <property fmtid="{D5CDD505-2E9C-101B-9397-08002B2CF9AE}" pid="32" name="Criteria_x0020_theme_x0020_">
    <vt:lpwstr>41;#Project general|98de6114-8d28-4119-9886-af908aea0584</vt:lpwstr>
  </property>
  <property fmtid="{D5CDD505-2E9C-101B-9397-08002B2CF9AE}" pid="33" name="e4db33c033a3430d81eb15ad46edaf21">
    <vt:lpwstr/>
  </property>
  <property fmtid="{D5CDD505-2E9C-101B-9397-08002B2CF9AE}" pid="34" name="Product_x0020_Group_x0020_">
    <vt:lpwstr>86;#Cleaning services (076)|e997b94a-46a8-40b4-ab6b-aeb41480fa7e</vt:lpwstr>
  </property>
  <property fmtid="{D5CDD505-2E9C-101B-9397-08002B2CF9AE}" pid="35" name="m030fbba0c9140c1aed6b741e7f3fd76">
    <vt:lpwstr/>
  </property>
  <property fmtid="{D5CDD505-2E9C-101B-9397-08002B2CF9AE}" pid="36" name="Version ">
    <vt:lpwstr/>
  </property>
  <property fmtid="{D5CDD505-2E9C-101B-9397-08002B2CF9AE}" pid="37" name="Criteria theme ">
    <vt:lpwstr>41;#Project general|98de6114-8d28-4119-9886-af908aea0584</vt:lpwstr>
  </property>
  <property fmtid="{D5CDD505-2E9C-101B-9397-08002B2CF9AE}" pid="38" name="Generation ">
    <vt:lpwstr/>
  </property>
  <property fmtid="{D5CDD505-2E9C-101B-9397-08002B2CF9AE}" pid="39" name="Version">
    <vt:lpwstr/>
  </property>
  <property fmtid="{D5CDD505-2E9C-101B-9397-08002B2CF9AE}" pid="40" name="Product Group">
    <vt:lpwstr>86;#Cleaning services (076)|e997b94a-46a8-40b4-ab6b-aeb41480fa7e</vt:lpwstr>
  </property>
  <property fmtid="{D5CDD505-2E9C-101B-9397-08002B2CF9AE}" pid="41" name="Document_x0020_type0">
    <vt:lpwstr>37;#Main document|c8960978-b349-4b00-b7d7-2e138b392d6f</vt:lpwstr>
  </property>
  <property fmtid="{D5CDD505-2E9C-101B-9397-08002B2CF9AE}" pid="42" name="Generation">
    <vt:lpwstr/>
  </property>
  <property fmtid="{D5CDD505-2E9C-101B-9397-08002B2CF9AE}" pid="43" name="Year">
    <vt:lpwstr>1;#2024|9ed252b5-9903-4881-ac46-caf9a61bd944</vt:lpwstr>
  </property>
  <property fmtid="{D5CDD505-2E9C-101B-9397-08002B2CF9AE}" pid="44" name="Criteria theme">
    <vt:lpwstr/>
  </property>
  <property fmtid="{D5CDD505-2E9C-101B-9397-08002B2CF9AE}" pid="45" name="o50598a118964bce91319d9b83570dc9">
    <vt:lpwstr>Miscellaneous files|c70e9e75-391f-4e4e-9d80-6b15c9c197c6</vt:lpwstr>
  </property>
</Properties>
</file>