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688"/>
  </bookViews>
  <sheets>
    <sheet name="Production mix" sheetId="1" r:id="rId1"/>
    <sheet name="Energy &amp; Water Consumptio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7" i="1" s="1"/>
  <c r="F5" i="1" s="1"/>
  <c r="O14" i="2"/>
  <c r="N14" i="2"/>
  <c r="O15" i="2"/>
  <c r="O5" i="2"/>
  <c r="O6" i="2"/>
  <c r="O7" i="2"/>
  <c r="O8" i="2"/>
  <c r="O9" i="2"/>
  <c r="O10" i="2"/>
  <c r="O11" i="2"/>
  <c r="O12" i="2"/>
  <c r="O13" i="2"/>
  <c r="O4" i="2"/>
  <c r="N15" i="2"/>
  <c r="N5" i="2"/>
  <c r="N6" i="2"/>
  <c r="N7" i="2"/>
  <c r="N8" i="2"/>
  <c r="N9" i="2"/>
  <c r="N10" i="2"/>
  <c r="N11" i="2"/>
  <c r="N12" i="2"/>
  <c r="N13" i="2"/>
  <c r="N4" i="2"/>
  <c r="H6" i="2"/>
  <c r="H7" i="2"/>
  <c r="H8" i="2"/>
  <c r="H9" i="2"/>
  <c r="H10" i="2"/>
  <c r="H11" i="2"/>
  <c r="H12" i="2"/>
  <c r="H13" i="2"/>
  <c r="F6" i="2"/>
  <c r="F7" i="2"/>
  <c r="F8" i="2"/>
  <c r="F9" i="2"/>
  <c r="F10" i="2"/>
  <c r="F11" i="2"/>
  <c r="F12" i="2"/>
  <c r="F13" i="2"/>
  <c r="F14" i="2"/>
  <c r="F15" i="2"/>
  <c r="H5" i="2"/>
  <c r="F5" i="2"/>
  <c r="H4" i="2"/>
  <c r="F4" i="2"/>
  <c r="N8" i="1" l="1"/>
  <c r="C21" i="2" s="1"/>
  <c r="O8" i="1"/>
  <c r="C31" i="2" s="1"/>
  <c r="P8" i="1"/>
  <c r="C26" i="2" s="1"/>
  <c r="F23" i="1"/>
  <c r="F19" i="1"/>
  <c r="F15" i="1"/>
  <c r="F11" i="1"/>
  <c r="F7" i="1"/>
  <c r="F20" i="1"/>
  <c r="F12" i="1"/>
  <c r="F4" i="1"/>
  <c r="F18" i="1"/>
  <c r="F14" i="1"/>
  <c r="F10" i="1"/>
  <c r="F6" i="1"/>
  <c r="F24" i="1"/>
  <c r="F16" i="1"/>
  <c r="F8" i="1"/>
  <c r="F25" i="1"/>
  <c r="F21" i="1"/>
  <c r="F17" i="1"/>
  <c r="F13" i="1"/>
  <c r="F9" i="1"/>
  <c r="C28" i="2" l="1"/>
  <c r="P4" i="1"/>
  <c r="C27" i="2" s="1"/>
  <c r="Q4" i="1"/>
  <c r="R4" i="1"/>
  <c r="O4" i="1"/>
  <c r="C32" i="2" s="1"/>
  <c r="C33" i="2" s="1"/>
  <c r="N4" i="1"/>
  <c r="C22" i="2" s="1"/>
  <c r="C23" i="2" s="1"/>
</calcChain>
</file>

<file path=xl/sharedStrings.xml><?xml version="1.0" encoding="utf-8"?>
<sst xmlns="http://schemas.openxmlformats.org/spreadsheetml/2006/main" count="130" uniqueCount="92">
  <si>
    <r>
      <t>F</t>
    </r>
    <r>
      <rPr>
        <b/>
        <vertAlign val="subscript"/>
        <sz val="10"/>
        <color theme="1"/>
        <rFont val="Arial"/>
        <family val="2"/>
      </rPr>
      <t>energi</t>
    </r>
    <r>
      <rPr>
        <b/>
        <sz val="10"/>
        <color theme="1"/>
        <rFont val="Arial"/>
        <family val="2"/>
      </rPr>
      <t xml:space="preserve"> [kwh/kg*]</t>
    </r>
  </si>
  <si>
    <r>
      <t>F</t>
    </r>
    <r>
      <rPr>
        <b/>
        <vertAlign val="subscript"/>
        <sz val="10"/>
        <color theme="1"/>
        <rFont val="Arial"/>
        <family val="2"/>
      </rPr>
      <t>vatten</t>
    </r>
    <r>
      <rPr>
        <b/>
        <sz val="10"/>
        <color theme="1"/>
        <rFont val="Arial"/>
        <family val="2"/>
      </rPr>
      <t xml:space="preserve"> [l/kg*]</t>
    </r>
  </si>
  <si>
    <r>
      <t>F</t>
    </r>
    <r>
      <rPr>
        <b/>
        <vertAlign val="subscript"/>
        <sz val="10"/>
        <color theme="1"/>
        <rFont val="Arial"/>
        <family val="2"/>
      </rPr>
      <t>GHG</t>
    </r>
    <r>
      <rPr>
        <b/>
        <sz val="10"/>
        <color theme="1"/>
        <rFont val="Arial"/>
        <family val="2"/>
      </rPr>
      <t>[gCO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e/kg*]</t>
    </r>
  </si>
  <si>
    <r>
      <t>F</t>
    </r>
    <r>
      <rPr>
        <b/>
        <vertAlign val="subscript"/>
        <sz val="10"/>
        <color theme="1"/>
        <rFont val="Arial"/>
        <family val="2"/>
      </rPr>
      <t>CDVkronisk</t>
    </r>
    <r>
      <rPr>
        <b/>
        <sz val="10"/>
        <color theme="1"/>
        <rFont val="Arial"/>
        <family val="2"/>
      </rPr>
      <t xml:space="preserve"> [liter/kg*]</t>
    </r>
  </si>
  <si>
    <r>
      <t>F</t>
    </r>
    <r>
      <rPr>
        <b/>
        <vertAlign val="subscript"/>
        <sz val="10"/>
        <color theme="1"/>
        <rFont val="Arial"/>
        <family val="2"/>
      </rPr>
      <t>klor</t>
    </r>
    <r>
      <rPr>
        <b/>
        <sz val="10"/>
        <color theme="1"/>
        <rFont val="Arial"/>
        <family val="2"/>
      </rPr>
      <t xml:space="preserve"> [mg/kg*]</t>
    </r>
  </si>
  <si>
    <t>g/kWh</t>
  </si>
  <si>
    <t>kWh/kg</t>
  </si>
  <si>
    <t>Pellets</t>
  </si>
  <si>
    <t>Biogas</t>
  </si>
  <si>
    <t>kWh/kWh</t>
  </si>
  <si>
    <t>Consumption</t>
  </si>
  <si>
    <t>…of which for internal WWTP</t>
  </si>
  <si>
    <t>kWh</t>
  </si>
  <si>
    <t xml:space="preserve">Calculated energy </t>
  </si>
  <si>
    <t>Calculated CO2</t>
  </si>
  <si>
    <t>…of which own produced renewable electricity</t>
  </si>
  <si>
    <r>
      <t>kWh/m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-N</t>
    </r>
  </si>
  <si>
    <r>
      <t>kWh/m</t>
    </r>
    <r>
      <rPr>
        <vertAlign val="superscript"/>
        <sz val="10"/>
        <rFont val="Arial"/>
        <family val="2"/>
      </rPr>
      <t>3</t>
    </r>
  </si>
  <si>
    <t>…of which fuel for VOC stripper</t>
  </si>
  <si>
    <t>%-af vask</t>
  </si>
  <si>
    <t>Total</t>
  </si>
  <si>
    <t>GVenergi [kwh/kg*]</t>
  </si>
  <si>
    <t>GVvatten [l/kg*]</t>
  </si>
  <si>
    <t>GVGHG[gCO2e/kg*]</t>
  </si>
  <si>
    <t>GVCDVkronisk [liter/kg*]</t>
  </si>
  <si>
    <t>GVklor [mg/kg*]</t>
  </si>
  <si>
    <t>Aenergi [kwh/kg*]</t>
  </si>
  <si>
    <t>Avatten [l/kg*]</t>
  </si>
  <si>
    <t>AGHG[gCO2e/kg*]</t>
  </si>
  <si>
    <t>Water Consumption</t>
  </si>
  <si>
    <r>
      <t>m</t>
    </r>
    <r>
      <rPr>
        <vertAlign val="superscript"/>
        <sz val="10"/>
        <rFont val="Arial"/>
        <family val="2"/>
      </rPr>
      <t>3</t>
    </r>
  </si>
  <si>
    <t>Energy</t>
  </si>
  <si>
    <t>Energy consumption</t>
  </si>
  <si>
    <t>Allowed energy consumption</t>
  </si>
  <si>
    <t>% of allowed</t>
  </si>
  <si>
    <t>Water</t>
  </si>
  <si>
    <t>Water consumption</t>
  </si>
  <si>
    <t>Allowed water consumption</t>
  </si>
  <si>
    <t>l/kg</t>
  </si>
  <si>
    <t>Annual production excluding rewash [kg]</t>
  </si>
  <si>
    <t>Textile categories</t>
  </si>
  <si>
    <t>Sub-categories</t>
  </si>
  <si>
    <t xml:space="preserve">1) Workwear for industrial/kitchen/butchering and equivalent use </t>
  </si>
  <si>
    <t>Kitchen textiles (cloths and towels)</t>
  </si>
  <si>
    <t xml:space="preserve">White workwear, e.g. from the food industry, etc.  </t>
  </si>
  <si>
    <t>Kitchen textiles and towels</t>
  </si>
  <si>
    <t xml:space="preserve">Coloured workwear and other textiles </t>
  </si>
  <si>
    <t>Textiles for clean rooms</t>
  </si>
  <si>
    <t>2) Workwear for institutions/retail/service</t>
  </si>
  <si>
    <t>Shoes</t>
  </si>
  <si>
    <t xml:space="preserve">White </t>
  </si>
  <si>
    <t>Other</t>
  </si>
  <si>
    <t>3) Hotels</t>
  </si>
  <si>
    <t>Hotel linen</t>
  </si>
  <si>
    <t>Linen for holiday cottage accommodation</t>
  </si>
  <si>
    <t>4) Restaurants</t>
  </si>
  <si>
    <t xml:space="preserve">White cloths </t>
  </si>
  <si>
    <t>White napkins</t>
  </si>
  <si>
    <t>Coloured cloths and other textiles</t>
  </si>
  <si>
    <t>5) Hospitals/nursing homes</t>
  </si>
  <si>
    <t xml:space="preserve">Blood-stained textiles </t>
  </si>
  <si>
    <t>Other textiles</t>
  </si>
  <si>
    <t>6) Duvets and pillows</t>
  </si>
  <si>
    <t>7) Mops and offshore mats</t>
  </si>
  <si>
    <t xml:space="preserve">8) Other mats </t>
  </si>
  <si>
    <t>9) Cloth hand towel rolls</t>
  </si>
  <si>
    <t>10) Industrial cloths</t>
  </si>
  <si>
    <t xml:space="preserve">11) Dry cleaning </t>
  </si>
  <si>
    <t>12) Private clothes from households/institutions</t>
  </si>
  <si>
    <t>13) Other</t>
  </si>
  <si>
    <t>Total laundry</t>
  </si>
  <si>
    <t>Dry cleaning - part of total</t>
  </si>
  <si>
    <t>Fuel</t>
  </si>
  <si>
    <t>Energy factor</t>
  </si>
  <si>
    <t>Unit</t>
  </si>
  <si>
    <r>
      <t>CO</t>
    </r>
    <r>
      <rPr>
        <b/>
        <vertAlign val="subscript"/>
        <sz val="10"/>
        <rFont val="Arial"/>
        <family val="2"/>
      </rPr>
      <t>2 factor</t>
    </r>
  </si>
  <si>
    <t>Natural gas</t>
  </si>
  <si>
    <t>Fuel oil</t>
  </si>
  <si>
    <t>LPG</t>
  </si>
  <si>
    <t>Petroleum coke</t>
  </si>
  <si>
    <t>Coke</t>
  </si>
  <si>
    <t>Straw</t>
  </si>
  <si>
    <t>Wood waste</t>
  </si>
  <si>
    <t>Wood chips</t>
  </si>
  <si>
    <t>District heating</t>
  </si>
  <si>
    <t>Electricity inclusive own produced</t>
  </si>
  <si>
    <t xml:space="preserve">kWh/dm3
wood chip volume
</t>
  </si>
  <si>
    <t>Greenhouse gas emissions</t>
  </si>
  <si>
    <t>GHG emissions</t>
  </si>
  <si>
    <t>Allowed GHG emissions</t>
  </si>
  <si>
    <r>
      <t>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eq./kg</t>
    </r>
  </si>
  <si>
    <t>g/kWh supplied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</si>
</sst>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u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color theme="1"/>
      <name val="Century Schoolbook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64" fontId="4" fillId="0" borderId="17" xfId="1" applyNumberFormat="1" applyFont="1" applyBorder="1"/>
    <xf numFmtId="164" fontId="4" fillId="0" borderId="8" xfId="1" applyNumberFormat="1" applyFont="1" applyBorder="1"/>
    <xf numFmtId="166" fontId="4" fillId="0" borderId="8" xfId="1" applyNumberFormat="1" applyFont="1" applyBorder="1"/>
    <xf numFmtId="166" fontId="4" fillId="0" borderId="8" xfId="1" applyNumberFormat="1" applyFont="1" applyBorder="1" applyAlignment="1">
      <alignment vertical="center" wrapText="1"/>
    </xf>
    <xf numFmtId="164" fontId="4" fillId="0" borderId="18" xfId="1" applyNumberFormat="1" applyFont="1" applyBorder="1"/>
    <xf numFmtId="164" fontId="4" fillId="0" borderId="30" xfId="1" applyNumberFormat="1" applyFont="1" applyBorder="1"/>
    <xf numFmtId="166" fontId="4" fillId="0" borderId="30" xfId="1" applyNumberFormat="1" applyFont="1" applyBorder="1"/>
    <xf numFmtId="166" fontId="4" fillId="0" borderId="30" xfId="1" applyNumberFormat="1" applyFont="1" applyBorder="1" applyAlignment="1">
      <alignment vertical="center" wrapText="1"/>
    </xf>
    <xf numFmtId="166" fontId="4" fillId="0" borderId="22" xfId="1" applyNumberFormat="1" applyFont="1" applyBorder="1"/>
    <xf numFmtId="166" fontId="4" fillId="0" borderId="21" xfId="1" applyNumberFormat="1" applyFont="1" applyBorder="1"/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/>
    <xf numFmtId="0" fontId="7" fillId="0" borderId="27" xfId="0" applyFont="1" applyBorder="1"/>
    <xf numFmtId="164" fontId="7" fillId="0" borderId="0" xfId="1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165" fontId="7" fillId="0" borderId="32" xfId="1" applyNumberFormat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1" xfId="0" applyFont="1" applyBorder="1"/>
    <xf numFmtId="0" fontId="10" fillId="0" borderId="35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 wrapText="1"/>
    </xf>
    <xf numFmtId="165" fontId="7" fillId="0" borderId="32" xfId="1" applyNumberFormat="1" applyFont="1" applyBorder="1" applyAlignment="1" applyProtection="1">
      <alignment vertical="center" wrapText="1"/>
      <protection locked="0"/>
    </xf>
    <xf numFmtId="165" fontId="7" fillId="0" borderId="33" xfId="1" applyNumberFormat="1" applyFont="1" applyBorder="1" applyAlignment="1" applyProtection="1">
      <alignment vertical="center" wrapText="1"/>
      <protection locked="0"/>
    </xf>
    <xf numFmtId="165" fontId="7" fillId="0" borderId="31" xfId="1" applyNumberFormat="1" applyFont="1" applyBorder="1" applyAlignment="1" applyProtection="1">
      <alignment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31" xfId="0" applyFont="1" applyBorder="1" applyAlignment="1" applyProtection="1">
      <alignment vertical="center" wrapText="1"/>
      <protection locked="0"/>
    </xf>
    <xf numFmtId="0" fontId="7" fillId="0" borderId="35" xfId="0" applyFont="1" applyBorder="1" applyAlignment="1" applyProtection="1">
      <alignment vertical="center" wrapText="1"/>
      <protection locked="0"/>
    </xf>
    <xf numFmtId="0" fontId="9" fillId="0" borderId="30" xfId="0" applyFont="1" applyBorder="1" applyProtection="1">
      <protection locked="0"/>
    </xf>
    <xf numFmtId="0" fontId="7" fillId="0" borderId="2" xfId="0" applyFont="1" applyBorder="1"/>
    <xf numFmtId="164" fontId="7" fillId="0" borderId="32" xfId="1" applyNumberFormat="1" applyFont="1" applyBorder="1" applyProtection="1">
      <protection locked="0"/>
    </xf>
    <xf numFmtId="0" fontId="11" fillId="0" borderId="19" xfId="0" applyFont="1" applyBorder="1"/>
    <xf numFmtId="0" fontId="7" fillId="0" borderId="36" xfId="0" applyFont="1" applyBorder="1"/>
    <xf numFmtId="0" fontId="7" fillId="0" borderId="10" xfId="0" applyFont="1" applyBorder="1"/>
    <xf numFmtId="0" fontId="0" fillId="0" borderId="14" xfId="0" applyBorder="1"/>
    <xf numFmtId="164" fontId="7" fillId="0" borderId="0" xfId="0" applyNumberFormat="1" applyFont="1" applyBorder="1"/>
    <xf numFmtId="0" fontId="7" fillId="0" borderId="6" xfId="0" applyFont="1" applyBorder="1"/>
    <xf numFmtId="9" fontId="7" fillId="0" borderId="0" xfId="2" applyFont="1" applyBorder="1"/>
    <xf numFmtId="0" fontId="7" fillId="0" borderId="0" xfId="0" applyFont="1" applyBorder="1"/>
    <xf numFmtId="0" fontId="11" fillId="0" borderId="14" xfId="0" applyFont="1" applyBorder="1"/>
    <xf numFmtId="166" fontId="7" fillId="0" borderId="0" xfId="0" applyNumberFormat="1" applyFont="1" applyBorder="1"/>
    <xf numFmtId="1" fontId="7" fillId="0" borderId="0" xfId="0" applyNumberFormat="1" applyFont="1" applyBorder="1"/>
    <xf numFmtId="165" fontId="7" fillId="0" borderId="0" xfId="0" applyNumberFormat="1" applyFont="1" applyBorder="1"/>
    <xf numFmtId="0" fontId="0" fillId="0" borderId="15" xfId="0" applyBorder="1"/>
    <xf numFmtId="9" fontId="7" fillId="0" borderId="9" xfId="2" applyFont="1" applyBorder="1"/>
    <xf numFmtId="0" fontId="7" fillId="0" borderId="5" xfId="0" applyFont="1" applyBorder="1"/>
    <xf numFmtId="0" fontId="4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6" fontId="4" fillId="0" borderId="11" xfId="1" applyNumberFormat="1" applyFont="1" applyBorder="1" applyAlignment="1" applyProtection="1">
      <alignment vertical="center" wrapText="1"/>
      <protection locked="0"/>
    </xf>
    <xf numFmtId="166" fontId="4" fillId="0" borderId="0" xfId="1" applyNumberFormat="1" applyFont="1" applyBorder="1" applyAlignment="1">
      <alignment vertical="center" wrapText="1"/>
    </xf>
    <xf numFmtId="167" fontId="4" fillId="0" borderId="0" xfId="2" applyNumberFormat="1" applyFont="1" applyBorder="1" applyAlignment="1">
      <alignment vertical="center" wrapText="1"/>
    </xf>
    <xf numFmtId="164" fontId="4" fillId="0" borderId="0" xfId="1" applyFont="1"/>
    <xf numFmtId="166" fontId="4" fillId="0" borderId="12" xfId="1" applyNumberFormat="1" applyFont="1" applyBorder="1" applyAlignment="1" applyProtection="1">
      <alignment vertical="center" wrapText="1"/>
      <protection locked="0"/>
    </xf>
    <xf numFmtId="166" fontId="4" fillId="0" borderId="28" xfId="1" applyNumberFormat="1" applyFont="1" applyBorder="1" applyAlignment="1" applyProtection="1">
      <alignment vertical="center" wrapText="1"/>
      <protection locked="0"/>
    </xf>
    <xf numFmtId="164" fontId="4" fillId="0" borderId="0" xfId="0" applyNumberFormat="1" applyFont="1"/>
    <xf numFmtId="166" fontId="13" fillId="0" borderId="0" xfId="0" applyNumberFormat="1" applyFont="1" applyAlignment="1">
      <alignment vertical="center" wrapText="1"/>
    </xf>
    <xf numFmtId="166" fontId="4" fillId="0" borderId="13" xfId="1" applyNumberFormat="1" applyFont="1" applyBorder="1" applyAlignment="1" applyProtection="1">
      <alignment vertical="center" wrapText="1"/>
      <protection locked="0"/>
    </xf>
    <xf numFmtId="166" fontId="4" fillId="0" borderId="1" xfId="1" applyNumberFormat="1" applyFont="1" applyBorder="1" applyAlignment="1" applyProtection="1">
      <alignment vertical="center" wrapText="1"/>
      <protection locked="0"/>
    </xf>
    <xf numFmtId="166" fontId="4" fillId="0" borderId="7" xfId="1" applyNumberFormat="1" applyFont="1" applyBorder="1" applyAlignment="1" applyProtection="1">
      <alignment vertical="center" wrapText="1"/>
      <protection locked="0"/>
    </xf>
    <xf numFmtId="166" fontId="4" fillId="0" borderId="0" xfId="1" applyNumberFormat="1" applyFont="1"/>
    <xf numFmtId="167" fontId="4" fillId="0" borderId="0" xfId="2" applyNumberFormat="1" applyFont="1"/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tabSelected="1" workbookViewId="0"/>
  </sheetViews>
  <sheetFormatPr defaultColWidth="9.109375" defaultRowHeight="13.2" x14ac:dyDescent="0.25"/>
  <cols>
    <col min="1" max="1" width="9.109375" style="68"/>
    <col min="2" max="2" width="37.44140625" style="68" customWidth="1"/>
    <col min="3" max="3" width="42.6640625" style="68" customWidth="1"/>
    <col min="4" max="4" width="13.44140625" style="68" bestFit="1" customWidth="1"/>
    <col min="5" max="5" width="9.109375" style="68"/>
    <col min="6" max="6" width="9.5546875" style="68" hidden="1" customWidth="1"/>
    <col min="7" max="10" width="9.109375" style="68" hidden="1" customWidth="1"/>
    <col min="11" max="11" width="12.44140625" style="68" hidden="1" customWidth="1"/>
    <col min="12" max="13" width="9.109375" style="68" hidden="1" customWidth="1"/>
    <col min="14" max="16" width="9.33203125" style="68" hidden="1" customWidth="1"/>
    <col min="17" max="17" width="12.44140625" style="68" hidden="1" customWidth="1"/>
    <col min="18" max="18" width="10.109375" style="68" hidden="1" customWidth="1"/>
    <col min="19" max="16384" width="9.109375" style="68"/>
  </cols>
  <sheetData>
    <row r="2" spans="2:18" ht="13.5" thickBot="1" x14ac:dyDescent="0.25"/>
    <row r="3" spans="2:18" ht="51.75" thickBot="1" x14ac:dyDescent="0.25">
      <c r="B3" s="14" t="s">
        <v>40</v>
      </c>
      <c r="C3" s="69" t="s">
        <v>41</v>
      </c>
      <c r="D3" s="70" t="s">
        <v>39</v>
      </c>
      <c r="E3" s="71"/>
      <c r="F3" s="71" t="s">
        <v>19</v>
      </c>
      <c r="H3" s="1" t="s">
        <v>0</v>
      </c>
      <c r="I3" s="2" t="s">
        <v>1</v>
      </c>
      <c r="J3" s="2" t="s">
        <v>2</v>
      </c>
      <c r="K3" s="2" t="s">
        <v>3</v>
      </c>
      <c r="L3" s="3" t="s">
        <v>4</v>
      </c>
      <c r="M3" s="72"/>
      <c r="N3" s="1" t="s">
        <v>21</v>
      </c>
      <c r="O3" s="2" t="s">
        <v>22</v>
      </c>
      <c r="P3" s="2" t="s">
        <v>23</v>
      </c>
      <c r="Q3" s="2" t="s">
        <v>24</v>
      </c>
      <c r="R3" s="3" t="s">
        <v>25</v>
      </c>
    </row>
    <row r="4" spans="2:18" ht="25.5" customHeight="1" thickBot="1" x14ac:dyDescent="0.25">
      <c r="B4" s="86" t="s">
        <v>42</v>
      </c>
      <c r="C4" s="89" t="s">
        <v>44</v>
      </c>
      <c r="D4" s="73"/>
      <c r="E4" s="74"/>
      <c r="F4" s="75" t="e">
        <f>+D4/$D$27</f>
        <v>#DIV/0!</v>
      </c>
      <c r="H4" s="4">
        <v>2.5</v>
      </c>
      <c r="I4" s="5">
        <v>19.5</v>
      </c>
      <c r="J4" s="6">
        <v>470</v>
      </c>
      <c r="K4" s="7">
        <v>200000</v>
      </c>
      <c r="L4" s="12">
        <v>1500</v>
      </c>
      <c r="M4" s="72"/>
      <c r="N4" s="76" t="e">
        <f>+SUMPRODUCT($F$4:$F$25,H4:H25)</f>
        <v>#DIV/0!</v>
      </c>
      <c r="O4" s="76" t="e">
        <f t="shared" ref="O4:R4" si="0">+SUMPRODUCT($F$4:$F$25,I4:I25)</f>
        <v>#DIV/0!</v>
      </c>
      <c r="P4" s="76" t="e">
        <f t="shared" si="0"/>
        <v>#DIV/0!</v>
      </c>
      <c r="Q4" s="76" t="e">
        <f t="shared" si="0"/>
        <v>#DIV/0!</v>
      </c>
      <c r="R4" s="76" t="e">
        <f t="shared" si="0"/>
        <v>#DIV/0!</v>
      </c>
    </row>
    <row r="5" spans="2:18" ht="13.5" thickBot="1" x14ac:dyDescent="0.25">
      <c r="B5" s="87" t="s">
        <v>43</v>
      </c>
      <c r="C5" s="90" t="s">
        <v>45</v>
      </c>
      <c r="D5" s="77"/>
      <c r="E5" s="74"/>
      <c r="F5" s="75" t="e">
        <f t="shared" ref="F5:F25" si="1">+D5/$D$27</f>
        <v>#DIV/0!</v>
      </c>
      <c r="H5" s="4">
        <v>2.5</v>
      </c>
      <c r="I5" s="5">
        <v>19.5</v>
      </c>
      <c r="J5" s="6">
        <v>470</v>
      </c>
      <c r="K5" s="7">
        <v>200000</v>
      </c>
      <c r="L5" s="12">
        <v>1875</v>
      </c>
      <c r="M5" s="72"/>
      <c r="O5" s="72"/>
    </row>
    <row r="6" spans="2:18" ht="13.5" thickBot="1" x14ac:dyDescent="0.25">
      <c r="B6" s="91"/>
      <c r="C6" s="90" t="s">
        <v>46</v>
      </c>
      <c r="D6" s="77"/>
      <c r="E6" s="74"/>
      <c r="F6" s="75" t="e">
        <f t="shared" si="1"/>
        <v>#DIV/0!</v>
      </c>
      <c r="H6" s="4">
        <v>2.5</v>
      </c>
      <c r="I6" s="5">
        <v>19.5</v>
      </c>
      <c r="J6" s="6">
        <v>470</v>
      </c>
      <c r="K6" s="7">
        <v>200000</v>
      </c>
      <c r="L6" s="12">
        <v>0</v>
      </c>
      <c r="M6" s="72"/>
      <c r="O6" s="72"/>
    </row>
    <row r="7" spans="2:18" ht="39" thickBot="1" x14ac:dyDescent="0.25">
      <c r="B7" s="92"/>
      <c r="C7" s="90" t="s">
        <v>47</v>
      </c>
      <c r="D7" s="78"/>
      <c r="E7" s="74"/>
      <c r="F7" s="75" t="e">
        <f t="shared" si="1"/>
        <v>#DIV/0!</v>
      </c>
      <c r="H7" s="4">
        <v>2.5</v>
      </c>
      <c r="I7" s="5">
        <v>19.5</v>
      </c>
      <c r="J7" s="6">
        <v>470</v>
      </c>
      <c r="K7" s="7">
        <v>200000</v>
      </c>
      <c r="L7" s="12">
        <v>300</v>
      </c>
      <c r="M7" s="72"/>
      <c r="N7" s="1" t="s">
        <v>26</v>
      </c>
      <c r="O7" s="2" t="s">
        <v>27</v>
      </c>
      <c r="P7" s="2" t="s">
        <v>28</v>
      </c>
      <c r="Q7" s="2"/>
      <c r="R7" s="3"/>
    </row>
    <row r="8" spans="2:18" ht="13.5" thickBot="1" x14ac:dyDescent="0.25">
      <c r="B8" s="87" t="s">
        <v>48</v>
      </c>
      <c r="C8" s="90" t="s">
        <v>50</v>
      </c>
      <c r="D8" s="73"/>
      <c r="E8" s="74"/>
      <c r="F8" s="75" t="e">
        <f t="shared" si="1"/>
        <v>#DIV/0!</v>
      </c>
      <c r="H8" s="4">
        <v>2</v>
      </c>
      <c r="I8" s="5">
        <v>16.5</v>
      </c>
      <c r="J8" s="6">
        <v>370</v>
      </c>
      <c r="K8" s="7">
        <v>160000</v>
      </c>
      <c r="L8" s="12">
        <v>150</v>
      </c>
      <c r="M8" s="72"/>
      <c r="N8" s="79" t="e">
        <f>+SUM('Energy &amp; Water Consumption'!N4:N15)/D27</f>
        <v>#DIV/0!</v>
      </c>
      <c r="O8" s="80" t="e">
        <f>1000*'Energy &amp; Water Consumption'!C18/D27</f>
        <v>#DIV/0!</v>
      </c>
      <c r="P8" s="79" t="e">
        <f>+SUM('Energy &amp; Water Consumption'!O4:O15)/D27</f>
        <v>#DIV/0!</v>
      </c>
    </row>
    <row r="9" spans="2:18" ht="13.5" thickBot="1" x14ac:dyDescent="0.25">
      <c r="B9" s="88" t="s">
        <v>49</v>
      </c>
      <c r="C9" s="90" t="s">
        <v>51</v>
      </c>
      <c r="D9" s="81"/>
      <c r="E9" s="74"/>
      <c r="F9" s="75" t="e">
        <f t="shared" si="1"/>
        <v>#DIV/0!</v>
      </c>
      <c r="H9" s="4">
        <v>2</v>
      </c>
      <c r="I9" s="5">
        <v>16.5</v>
      </c>
      <c r="J9" s="6">
        <v>370</v>
      </c>
      <c r="K9" s="7">
        <v>160000</v>
      </c>
      <c r="L9" s="12">
        <v>0</v>
      </c>
      <c r="M9" s="72"/>
      <c r="O9" s="72"/>
    </row>
    <row r="10" spans="2:18" ht="13.8" thickBot="1" x14ac:dyDescent="0.3">
      <c r="B10" s="94" t="s">
        <v>52</v>
      </c>
      <c r="C10" s="90" t="s">
        <v>53</v>
      </c>
      <c r="D10" s="73"/>
      <c r="E10" s="74"/>
      <c r="F10" s="75" t="e">
        <f t="shared" si="1"/>
        <v>#DIV/0!</v>
      </c>
      <c r="H10" s="4">
        <v>1.4</v>
      </c>
      <c r="I10" s="5">
        <v>10</v>
      </c>
      <c r="J10" s="6">
        <v>250</v>
      </c>
      <c r="K10" s="7">
        <v>65000</v>
      </c>
      <c r="L10" s="12">
        <v>115</v>
      </c>
      <c r="M10" s="72"/>
      <c r="O10" s="72"/>
    </row>
    <row r="11" spans="2:18" ht="13.8" thickBot="1" x14ac:dyDescent="0.3">
      <c r="B11" s="95"/>
      <c r="C11" s="90" t="s">
        <v>54</v>
      </c>
      <c r="D11" s="81"/>
      <c r="E11" s="74"/>
      <c r="F11" s="75" t="e">
        <f t="shared" si="1"/>
        <v>#DIV/0!</v>
      </c>
      <c r="H11" s="4">
        <v>1.7</v>
      </c>
      <c r="I11" s="5">
        <v>10</v>
      </c>
      <c r="J11" s="6">
        <v>315</v>
      </c>
      <c r="K11" s="7">
        <v>70000</v>
      </c>
      <c r="L11" s="12">
        <v>115</v>
      </c>
      <c r="M11" s="72"/>
      <c r="O11" s="72"/>
    </row>
    <row r="12" spans="2:18" ht="13.8" thickBot="1" x14ac:dyDescent="0.3">
      <c r="B12" s="94" t="s">
        <v>55</v>
      </c>
      <c r="C12" s="90" t="s">
        <v>56</v>
      </c>
      <c r="D12" s="73"/>
      <c r="E12" s="74"/>
      <c r="F12" s="75" t="e">
        <f t="shared" si="1"/>
        <v>#DIV/0!</v>
      </c>
      <c r="H12" s="4">
        <v>2.2999999999999998</v>
      </c>
      <c r="I12" s="5">
        <v>17</v>
      </c>
      <c r="J12" s="6">
        <v>435</v>
      </c>
      <c r="K12" s="7">
        <v>110000</v>
      </c>
      <c r="L12" s="12">
        <v>265</v>
      </c>
      <c r="M12" s="72"/>
      <c r="O12" s="72"/>
    </row>
    <row r="13" spans="2:18" ht="13.8" thickBot="1" x14ac:dyDescent="0.3">
      <c r="B13" s="96"/>
      <c r="C13" s="90" t="s">
        <v>57</v>
      </c>
      <c r="D13" s="77"/>
      <c r="E13" s="74"/>
      <c r="F13" s="75" t="e">
        <f t="shared" si="1"/>
        <v>#DIV/0!</v>
      </c>
      <c r="H13" s="4">
        <v>2.2999999999999998</v>
      </c>
      <c r="I13" s="5">
        <v>17</v>
      </c>
      <c r="J13" s="6">
        <v>435</v>
      </c>
      <c r="K13" s="7">
        <v>110000</v>
      </c>
      <c r="L13" s="12">
        <v>1500</v>
      </c>
      <c r="M13" s="72"/>
      <c r="O13" s="72"/>
    </row>
    <row r="14" spans="2:18" ht="13.8" thickBot="1" x14ac:dyDescent="0.3">
      <c r="B14" s="95"/>
      <c r="C14" s="90" t="s">
        <v>58</v>
      </c>
      <c r="D14" s="81"/>
      <c r="E14" s="74"/>
      <c r="F14" s="75" t="e">
        <f t="shared" si="1"/>
        <v>#DIV/0!</v>
      </c>
      <c r="H14" s="4">
        <v>2.2999999999999998</v>
      </c>
      <c r="I14" s="5">
        <v>17</v>
      </c>
      <c r="J14" s="6">
        <v>435</v>
      </c>
      <c r="K14" s="7">
        <v>110000</v>
      </c>
      <c r="L14" s="12">
        <v>0</v>
      </c>
      <c r="M14" s="72"/>
      <c r="O14" s="72"/>
    </row>
    <row r="15" spans="2:18" ht="13.8" thickBot="1" x14ac:dyDescent="0.3">
      <c r="B15" s="94" t="s">
        <v>59</v>
      </c>
      <c r="C15" s="90" t="s">
        <v>60</v>
      </c>
      <c r="D15" s="73"/>
      <c r="E15" s="74"/>
      <c r="F15" s="75" t="e">
        <f t="shared" si="1"/>
        <v>#DIV/0!</v>
      </c>
      <c r="H15" s="4">
        <v>2.2000000000000002</v>
      </c>
      <c r="I15" s="5">
        <v>13.5</v>
      </c>
      <c r="J15" s="6">
        <v>410</v>
      </c>
      <c r="K15" s="7">
        <v>110000</v>
      </c>
      <c r="L15" s="12">
        <v>1725</v>
      </c>
      <c r="M15" s="72"/>
      <c r="O15" s="72"/>
    </row>
    <row r="16" spans="2:18" ht="13.8" thickBot="1" x14ac:dyDescent="0.3">
      <c r="B16" s="95"/>
      <c r="C16" s="90" t="s">
        <v>61</v>
      </c>
      <c r="D16" s="81"/>
      <c r="E16" s="74"/>
      <c r="F16" s="75" t="e">
        <f t="shared" si="1"/>
        <v>#DIV/0!</v>
      </c>
      <c r="H16" s="4">
        <v>2.2000000000000002</v>
      </c>
      <c r="I16" s="5">
        <v>13.5</v>
      </c>
      <c r="J16" s="6">
        <v>410</v>
      </c>
      <c r="K16" s="7">
        <v>110000</v>
      </c>
      <c r="L16" s="12">
        <v>115</v>
      </c>
      <c r="M16" s="72"/>
      <c r="O16" s="72"/>
    </row>
    <row r="17" spans="2:15" ht="13.5" thickBot="1" x14ac:dyDescent="0.25">
      <c r="B17" s="88" t="s">
        <v>62</v>
      </c>
      <c r="C17" s="90"/>
      <c r="D17" s="82"/>
      <c r="E17" s="74"/>
      <c r="F17" s="75" t="e">
        <f t="shared" si="1"/>
        <v>#DIV/0!</v>
      </c>
      <c r="H17" s="4">
        <v>2.5499999999999998</v>
      </c>
      <c r="I17" s="5">
        <v>24</v>
      </c>
      <c r="J17" s="6">
        <v>485</v>
      </c>
      <c r="K17" s="7">
        <v>65000</v>
      </c>
      <c r="L17" s="12">
        <v>0</v>
      </c>
      <c r="M17" s="72"/>
      <c r="O17" s="72"/>
    </row>
    <row r="18" spans="2:15" ht="13.5" thickBot="1" x14ac:dyDescent="0.25">
      <c r="B18" s="88" t="s">
        <v>63</v>
      </c>
      <c r="C18" s="90"/>
      <c r="D18" s="82"/>
      <c r="E18" s="74"/>
      <c r="F18" s="75" t="e">
        <f t="shared" si="1"/>
        <v>#DIV/0!</v>
      </c>
      <c r="H18" s="4">
        <v>0.75</v>
      </c>
      <c r="I18" s="5">
        <v>7</v>
      </c>
      <c r="J18" s="6">
        <v>135</v>
      </c>
      <c r="K18" s="7">
        <v>110000</v>
      </c>
      <c r="L18" s="12">
        <v>0</v>
      </c>
      <c r="M18" s="72"/>
      <c r="O18" s="72"/>
    </row>
    <row r="19" spans="2:15" ht="13.5" thickBot="1" x14ac:dyDescent="0.25">
      <c r="B19" s="88" t="s">
        <v>64</v>
      </c>
      <c r="C19" s="90"/>
      <c r="D19" s="82"/>
      <c r="E19" s="74"/>
      <c r="F19" s="75" t="e">
        <f t="shared" si="1"/>
        <v>#DIV/0!</v>
      </c>
      <c r="H19" s="4">
        <v>0.65</v>
      </c>
      <c r="I19" s="5">
        <v>6.5</v>
      </c>
      <c r="J19" s="6">
        <v>115</v>
      </c>
      <c r="K19" s="7">
        <v>65000</v>
      </c>
      <c r="L19" s="12">
        <v>0</v>
      </c>
      <c r="M19" s="72"/>
      <c r="O19" s="72"/>
    </row>
    <row r="20" spans="2:15" ht="13.5" thickBot="1" x14ac:dyDescent="0.25">
      <c r="B20" s="88" t="s">
        <v>65</v>
      </c>
      <c r="C20" s="90"/>
      <c r="D20" s="82"/>
      <c r="E20" s="74"/>
      <c r="F20" s="75" t="e">
        <f t="shared" si="1"/>
        <v>#DIV/0!</v>
      </c>
      <c r="H20" s="4">
        <v>1.55</v>
      </c>
      <c r="I20" s="5">
        <v>9.5</v>
      </c>
      <c r="J20" s="6">
        <v>280</v>
      </c>
      <c r="K20" s="7">
        <v>65000</v>
      </c>
      <c r="L20" s="12">
        <v>20</v>
      </c>
      <c r="M20" s="72"/>
      <c r="O20" s="72"/>
    </row>
    <row r="21" spans="2:15" ht="13.5" thickBot="1" x14ac:dyDescent="0.25">
      <c r="B21" s="88" t="s">
        <v>66</v>
      </c>
      <c r="C21" s="90"/>
      <c r="D21" s="82"/>
      <c r="E21" s="74"/>
      <c r="F21" s="75" t="e">
        <f t="shared" si="1"/>
        <v>#DIV/0!</v>
      </c>
      <c r="H21" s="4">
        <v>3.1</v>
      </c>
      <c r="I21" s="5">
        <v>11</v>
      </c>
      <c r="J21" s="6">
        <v>595</v>
      </c>
      <c r="K21" s="7">
        <v>180000</v>
      </c>
      <c r="L21" s="12">
        <v>0</v>
      </c>
      <c r="M21" s="72"/>
      <c r="O21" s="72"/>
    </row>
    <row r="22" spans="2:15" ht="13.5" thickBot="1" x14ac:dyDescent="0.25">
      <c r="B22" s="88" t="s">
        <v>67</v>
      </c>
      <c r="C22" s="90"/>
      <c r="D22" s="83"/>
      <c r="E22" s="74"/>
      <c r="F22" s="75"/>
      <c r="H22" s="4">
        <v>0</v>
      </c>
      <c r="I22" s="5">
        <v>0</v>
      </c>
      <c r="J22" s="6">
        <v>0</v>
      </c>
      <c r="K22" s="7">
        <v>0</v>
      </c>
      <c r="L22" s="12">
        <v>0</v>
      </c>
      <c r="M22" s="72"/>
      <c r="O22" s="72"/>
    </row>
    <row r="23" spans="2:15" ht="13.8" thickBot="1" x14ac:dyDescent="0.3">
      <c r="B23" s="94" t="s">
        <v>68</v>
      </c>
      <c r="C23" s="90" t="s">
        <v>50</v>
      </c>
      <c r="D23" s="73"/>
      <c r="E23" s="74"/>
      <c r="F23" s="75" t="e">
        <f t="shared" si="1"/>
        <v>#DIV/0!</v>
      </c>
      <c r="H23" s="4">
        <v>2.9</v>
      </c>
      <c r="I23" s="5">
        <v>17</v>
      </c>
      <c r="J23" s="6">
        <v>555</v>
      </c>
      <c r="K23" s="7">
        <v>170000</v>
      </c>
      <c r="L23" s="12">
        <v>150</v>
      </c>
      <c r="M23" s="72"/>
      <c r="O23" s="72"/>
    </row>
    <row r="24" spans="2:15" ht="13.8" thickBot="1" x14ac:dyDescent="0.3">
      <c r="B24" s="95"/>
      <c r="C24" s="90" t="s">
        <v>51</v>
      </c>
      <c r="D24" s="81"/>
      <c r="E24" s="74"/>
      <c r="F24" s="75" t="e">
        <f t="shared" si="1"/>
        <v>#DIV/0!</v>
      </c>
      <c r="H24" s="4">
        <v>2.9</v>
      </c>
      <c r="I24" s="5">
        <v>17</v>
      </c>
      <c r="J24" s="6">
        <v>555</v>
      </c>
      <c r="K24" s="7">
        <v>170000</v>
      </c>
      <c r="L24" s="12">
        <v>0</v>
      </c>
      <c r="M24" s="72"/>
      <c r="O24" s="72"/>
    </row>
    <row r="25" spans="2:15" ht="13.5" thickBot="1" x14ac:dyDescent="0.25">
      <c r="B25" s="88" t="s">
        <v>69</v>
      </c>
      <c r="C25" s="90"/>
      <c r="D25" s="82"/>
      <c r="E25" s="74"/>
      <c r="F25" s="75" t="e">
        <f t="shared" si="1"/>
        <v>#DIV/0!</v>
      </c>
      <c r="H25" s="8">
        <v>0.65</v>
      </c>
      <c r="I25" s="9">
        <v>7</v>
      </c>
      <c r="J25" s="10">
        <v>95</v>
      </c>
      <c r="K25" s="11">
        <v>65000</v>
      </c>
      <c r="L25" s="13">
        <v>0</v>
      </c>
      <c r="M25" s="72"/>
      <c r="O25" s="72"/>
    </row>
    <row r="26" spans="2:15" ht="12.75" x14ac:dyDescent="0.2">
      <c r="C26" s="68" t="s">
        <v>20</v>
      </c>
      <c r="D26" s="84">
        <f>SUM(D4:D25)</f>
        <v>0</v>
      </c>
    </row>
    <row r="27" spans="2:15" ht="12.75" x14ac:dyDescent="0.2">
      <c r="C27" s="68" t="s">
        <v>70</v>
      </c>
      <c r="D27" s="84">
        <f>+D26-D22</f>
        <v>0</v>
      </c>
    </row>
    <row r="28" spans="2:15" x14ac:dyDescent="0.25">
      <c r="C28" s="68" t="s">
        <v>71</v>
      </c>
      <c r="D28" s="85" t="str">
        <f>IFERROR(+D22/D26,"")</f>
        <v/>
      </c>
    </row>
  </sheetData>
  <sheetProtection sheet="1" objects="1" scenarios="1"/>
  <mergeCells count="4">
    <mergeCell ref="B23:B24"/>
    <mergeCell ref="B10:B11"/>
    <mergeCell ref="B12:B14"/>
    <mergeCell ref="B15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3"/>
  <sheetViews>
    <sheetView workbookViewId="0"/>
  </sheetViews>
  <sheetFormatPr defaultColWidth="9.109375" defaultRowHeight="13.2" x14ac:dyDescent="0.25"/>
  <cols>
    <col min="1" max="1" width="9.109375" style="18"/>
    <col min="2" max="2" width="27.88671875" style="18" customWidth="1"/>
    <col min="3" max="3" width="18.88671875" style="18" customWidth="1"/>
    <col min="4" max="4" width="10.33203125" style="18" customWidth="1"/>
    <col min="5" max="5" width="18.88671875" style="18" customWidth="1"/>
    <col min="6" max="6" width="7.88671875" style="18" customWidth="1"/>
    <col min="7" max="7" width="18.88671875" style="18" customWidth="1"/>
    <col min="8" max="8" width="7.33203125" style="18" customWidth="1"/>
    <col min="9" max="9" width="16.5546875" style="18" customWidth="1"/>
    <col min="10" max="10" width="17.44140625" style="18" customWidth="1"/>
    <col min="11" max="11" width="16" style="18" customWidth="1"/>
    <col min="12" max="13" width="12.6640625" style="18" customWidth="1"/>
    <col min="14" max="15" width="12.6640625" style="18" hidden="1" customWidth="1"/>
    <col min="16" max="16" width="0" style="18" hidden="1" customWidth="1"/>
    <col min="17" max="16384" width="9.109375" style="18"/>
  </cols>
  <sheetData>
    <row r="2" spans="2:17" ht="13.5" thickBot="1" x14ac:dyDescent="0.25"/>
    <row r="3" spans="2:17" ht="27" thickBot="1" x14ac:dyDescent="0.3">
      <c r="B3" s="28" t="s">
        <v>72</v>
      </c>
      <c r="C3" s="29" t="s">
        <v>10</v>
      </c>
      <c r="D3" s="29"/>
      <c r="E3" s="34" t="s">
        <v>11</v>
      </c>
      <c r="F3" s="34"/>
      <c r="G3" s="34" t="s">
        <v>18</v>
      </c>
      <c r="H3" s="34"/>
      <c r="I3" s="29" t="s">
        <v>73</v>
      </c>
      <c r="J3" s="29" t="s">
        <v>74</v>
      </c>
      <c r="K3" s="29" t="s">
        <v>75</v>
      </c>
      <c r="L3" s="30" t="s">
        <v>74</v>
      </c>
      <c r="M3" s="15"/>
      <c r="N3" s="15" t="s">
        <v>13</v>
      </c>
      <c r="O3" s="15" t="s">
        <v>14</v>
      </c>
    </row>
    <row r="4" spans="2:17" ht="15" thickBot="1" x14ac:dyDescent="0.25">
      <c r="B4" s="93" t="s">
        <v>76</v>
      </c>
      <c r="C4" s="43"/>
      <c r="D4" s="23" t="s">
        <v>12</v>
      </c>
      <c r="E4" s="46"/>
      <c r="F4" s="35" t="str">
        <f>+D4</f>
        <v>kWh</v>
      </c>
      <c r="G4" s="46"/>
      <c r="H4" s="35" t="str">
        <f>+D4</f>
        <v>kWh</v>
      </c>
      <c r="I4" s="43">
        <v>11</v>
      </c>
      <c r="J4" s="23" t="s">
        <v>16</v>
      </c>
      <c r="K4" s="40">
        <v>205</v>
      </c>
      <c r="L4" s="25" t="s">
        <v>5</v>
      </c>
      <c r="M4" s="16"/>
      <c r="N4" s="20">
        <f>+(C4-E4-33%*G4)*I4</f>
        <v>0</v>
      </c>
      <c r="O4" s="20">
        <f>+(C4-E4-33%*G4)*K4</f>
        <v>0</v>
      </c>
      <c r="Q4" s="17"/>
    </row>
    <row r="5" spans="2:17" ht="13.5" thickBot="1" x14ac:dyDescent="0.25">
      <c r="B5" s="88" t="s">
        <v>77</v>
      </c>
      <c r="C5" s="43"/>
      <c r="D5" s="23" t="s">
        <v>12</v>
      </c>
      <c r="E5" s="46"/>
      <c r="F5" s="35" t="str">
        <f>+D5</f>
        <v>kWh</v>
      </c>
      <c r="G5" s="46"/>
      <c r="H5" s="35" t="str">
        <f>+D5</f>
        <v>kWh</v>
      </c>
      <c r="I5" s="43">
        <v>11.29</v>
      </c>
      <c r="J5" s="23" t="s">
        <v>6</v>
      </c>
      <c r="K5" s="40">
        <v>267.3</v>
      </c>
      <c r="L5" s="25" t="s">
        <v>5</v>
      </c>
      <c r="M5" s="16"/>
      <c r="N5" s="20">
        <f t="shared" ref="N5:N13" si="0">+(C5-E5-33%*G5)*I5</f>
        <v>0</v>
      </c>
      <c r="O5" s="20">
        <f t="shared" ref="O5:O13" si="1">+(C5-E5-33%*G5)*K5</f>
        <v>0</v>
      </c>
      <c r="Q5" s="17"/>
    </row>
    <row r="6" spans="2:17" ht="13.5" thickBot="1" x14ac:dyDescent="0.25">
      <c r="B6" s="88" t="s">
        <v>78</v>
      </c>
      <c r="C6" s="44"/>
      <c r="D6" s="26" t="s">
        <v>12</v>
      </c>
      <c r="E6" s="47"/>
      <c r="F6" s="36" t="str">
        <f t="shared" ref="F6:F15" si="2">+D6</f>
        <v>kWh</v>
      </c>
      <c r="G6" s="47"/>
      <c r="H6" s="36" t="str">
        <f t="shared" ref="H6:H13" si="3">+D6</f>
        <v>kWh</v>
      </c>
      <c r="I6" s="44">
        <v>12.78</v>
      </c>
      <c r="J6" s="26" t="s">
        <v>6</v>
      </c>
      <c r="K6" s="41">
        <v>234.4</v>
      </c>
      <c r="L6" s="27" t="s">
        <v>5</v>
      </c>
      <c r="M6" s="16"/>
      <c r="N6" s="20">
        <f t="shared" si="0"/>
        <v>0</v>
      </c>
      <c r="O6" s="20">
        <f t="shared" si="1"/>
        <v>0</v>
      </c>
    </row>
    <row r="7" spans="2:17" ht="13.5" thickBot="1" x14ac:dyDescent="0.25">
      <c r="B7" s="88" t="s">
        <v>79</v>
      </c>
      <c r="C7" s="43"/>
      <c r="D7" s="23" t="s">
        <v>12</v>
      </c>
      <c r="E7" s="46"/>
      <c r="F7" s="35" t="str">
        <f t="shared" si="2"/>
        <v>kWh</v>
      </c>
      <c r="G7" s="46"/>
      <c r="H7" s="35" t="str">
        <f t="shared" si="3"/>
        <v>kWh</v>
      </c>
      <c r="I7" s="43">
        <v>8.7200000000000006</v>
      </c>
      <c r="J7" s="23" t="s">
        <v>6</v>
      </c>
      <c r="K7" s="40">
        <v>360</v>
      </c>
      <c r="L7" s="25" t="s">
        <v>5</v>
      </c>
      <c r="M7" s="16"/>
      <c r="N7" s="20">
        <f t="shared" si="0"/>
        <v>0</v>
      </c>
      <c r="O7" s="20">
        <f t="shared" si="1"/>
        <v>0</v>
      </c>
    </row>
    <row r="8" spans="2:17" ht="13.5" thickBot="1" x14ac:dyDescent="0.25">
      <c r="B8" s="88" t="s">
        <v>80</v>
      </c>
      <c r="C8" s="44"/>
      <c r="D8" s="26" t="s">
        <v>12</v>
      </c>
      <c r="E8" s="47"/>
      <c r="F8" s="36" t="str">
        <f t="shared" si="2"/>
        <v>kWh</v>
      </c>
      <c r="G8" s="47"/>
      <c r="H8" s="36" t="str">
        <f t="shared" si="3"/>
        <v>kWh</v>
      </c>
      <c r="I8" s="44">
        <v>8.14</v>
      </c>
      <c r="J8" s="26" t="s">
        <v>6</v>
      </c>
      <c r="K8" s="41">
        <v>370.8</v>
      </c>
      <c r="L8" s="27" t="s">
        <v>5</v>
      </c>
      <c r="M8" s="16"/>
      <c r="N8" s="20">
        <f t="shared" si="0"/>
        <v>0</v>
      </c>
      <c r="O8" s="20">
        <f t="shared" si="1"/>
        <v>0</v>
      </c>
    </row>
    <row r="9" spans="2:17" ht="13.5" thickBot="1" x14ac:dyDescent="0.25">
      <c r="B9" s="88" t="s">
        <v>81</v>
      </c>
      <c r="C9" s="43"/>
      <c r="D9" s="23" t="s">
        <v>12</v>
      </c>
      <c r="E9" s="46"/>
      <c r="F9" s="35" t="str">
        <f t="shared" si="2"/>
        <v>kWh</v>
      </c>
      <c r="G9" s="46"/>
      <c r="H9" s="35" t="str">
        <f t="shared" si="3"/>
        <v>kWh</v>
      </c>
      <c r="I9" s="43">
        <v>4.03</v>
      </c>
      <c r="J9" s="23" t="s">
        <v>6</v>
      </c>
      <c r="K9" s="40">
        <v>0</v>
      </c>
      <c r="L9" s="25" t="s">
        <v>5</v>
      </c>
      <c r="M9" s="16"/>
      <c r="N9" s="20">
        <f t="shared" si="0"/>
        <v>0</v>
      </c>
      <c r="O9" s="20">
        <f t="shared" si="1"/>
        <v>0</v>
      </c>
    </row>
    <row r="10" spans="2:17" ht="13.5" thickBot="1" x14ac:dyDescent="0.25">
      <c r="B10" s="88" t="s">
        <v>7</v>
      </c>
      <c r="C10" s="44"/>
      <c r="D10" s="26" t="s">
        <v>12</v>
      </c>
      <c r="E10" s="47"/>
      <c r="F10" s="36" t="str">
        <f t="shared" si="2"/>
        <v>kWh</v>
      </c>
      <c r="G10" s="47"/>
      <c r="H10" s="36" t="str">
        <f t="shared" si="3"/>
        <v>kWh</v>
      </c>
      <c r="I10" s="44">
        <v>4.8600000000000003</v>
      </c>
      <c r="J10" s="26" t="s">
        <v>6</v>
      </c>
      <c r="K10" s="41">
        <v>0</v>
      </c>
      <c r="L10" s="27" t="s">
        <v>5</v>
      </c>
      <c r="M10" s="16"/>
      <c r="N10" s="20">
        <f t="shared" si="0"/>
        <v>0</v>
      </c>
      <c r="O10" s="20">
        <f t="shared" si="1"/>
        <v>0</v>
      </c>
    </row>
    <row r="11" spans="2:17" ht="13.5" thickBot="1" x14ac:dyDescent="0.25">
      <c r="B11" s="88" t="s">
        <v>82</v>
      </c>
      <c r="C11" s="43"/>
      <c r="D11" s="23" t="s">
        <v>12</v>
      </c>
      <c r="E11" s="46"/>
      <c r="F11" s="35" t="str">
        <f t="shared" si="2"/>
        <v>kWh</v>
      </c>
      <c r="G11" s="46"/>
      <c r="H11" s="35" t="str">
        <f t="shared" si="3"/>
        <v>kWh</v>
      </c>
      <c r="I11" s="43">
        <v>4.08</v>
      </c>
      <c r="J11" s="23" t="s">
        <v>6</v>
      </c>
      <c r="K11" s="40">
        <v>0</v>
      </c>
      <c r="L11" s="25" t="s">
        <v>5</v>
      </c>
      <c r="M11" s="16"/>
      <c r="N11" s="20">
        <f t="shared" si="0"/>
        <v>0</v>
      </c>
      <c r="O11" s="20">
        <f t="shared" si="1"/>
        <v>0</v>
      </c>
    </row>
    <row r="12" spans="2:17" ht="39" thickBot="1" x14ac:dyDescent="0.25">
      <c r="B12" s="88" t="s">
        <v>83</v>
      </c>
      <c r="C12" s="44"/>
      <c r="D12" s="26" t="s">
        <v>12</v>
      </c>
      <c r="E12" s="47"/>
      <c r="F12" s="36" t="str">
        <f t="shared" si="2"/>
        <v>kWh</v>
      </c>
      <c r="G12" s="47"/>
      <c r="H12" s="36" t="str">
        <f t="shared" si="3"/>
        <v>kWh</v>
      </c>
      <c r="I12" s="44">
        <v>0.78</v>
      </c>
      <c r="J12" s="26" t="s">
        <v>86</v>
      </c>
      <c r="K12" s="41">
        <v>0</v>
      </c>
      <c r="L12" s="27" t="s">
        <v>5</v>
      </c>
      <c r="M12" s="16"/>
      <c r="N12" s="20">
        <f t="shared" si="0"/>
        <v>0</v>
      </c>
      <c r="O12" s="20">
        <f t="shared" si="1"/>
        <v>0</v>
      </c>
    </row>
    <row r="13" spans="2:17" ht="15" thickBot="1" x14ac:dyDescent="0.25">
      <c r="B13" s="88" t="s">
        <v>8</v>
      </c>
      <c r="C13" s="43"/>
      <c r="D13" s="23" t="s">
        <v>12</v>
      </c>
      <c r="E13" s="46"/>
      <c r="F13" s="35" t="str">
        <f t="shared" si="2"/>
        <v>kWh</v>
      </c>
      <c r="G13" s="46"/>
      <c r="H13" s="35" t="str">
        <f t="shared" si="3"/>
        <v>kWh</v>
      </c>
      <c r="I13" s="43">
        <v>6.39</v>
      </c>
      <c r="J13" s="23" t="s">
        <v>17</v>
      </c>
      <c r="K13" s="40">
        <v>0</v>
      </c>
      <c r="L13" s="25" t="s">
        <v>5</v>
      </c>
      <c r="M13" s="16"/>
      <c r="N13" s="20">
        <f t="shared" si="0"/>
        <v>0</v>
      </c>
      <c r="O13" s="20">
        <f t="shared" si="1"/>
        <v>0</v>
      </c>
    </row>
    <row r="14" spans="2:17" ht="13.5" thickBot="1" x14ac:dyDescent="0.25">
      <c r="B14" s="88" t="s">
        <v>84</v>
      </c>
      <c r="C14" s="45"/>
      <c r="D14" s="21" t="s">
        <v>12</v>
      </c>
      <c r="E14" s="48"/>
      <c r="F14" s="37" t="str">
        <f t="shared" si="2"/>
        <v>kWh</v>
      </c>
      <c r="G14" s="38"/>
      <c r="H14" s="38"/>
      <c r="I14" s="45">
        <v>1.1000000000000001</v>
      </c>
      <c r="J14" s="21" t="s">
        <v>9</v>
      </c>
      <c r="K14" s="42">
        <v>227</v>
      </c>
      <c r="L14" s="22" t="s">
        <v>5</v>
      </c>
      <c r="M14" s="16"/>
      <c r="N14" s="20">
        <f>+(C14-E14)*I14</f>
        <v>0</v>
      </c>
      <c r="O14" s="20">
        <f>+(C14-E14)*K14</f>
        <v>0</v>
      </c>
    </row>
    <row r="15" spans="2:17" ht="26.25" thickBot="1" x14ac:dyDescent="0.25">
      <c r="B15" s="88" t="s">
        <v>85</v>
      </c>
      <c r="C15" s="49"/>
      <c r="D15" s="31" t="s">
        <v>12</v>
      </c>
      <c r="E15" s="46"/>
      <c r="F15" s="35" t="str">
        <f t="shared" si="2"/>
        <v>kWh</v>
      </c>
      <c r="G15" s="39"/>
      <c r="H15" s="39"/>
      <c r="I15" s="23">
        <v>1.6</v>
      </c>
      <c r="J15" s="23" t="s">
        <v>9</v>
      </c>
      <c r="K15" s="24">
        <v>115</v>
      </c>
      <c r="L15" s="25" t="s">
        <v>91</v>
      </c>
      <c r="M15" s="16"/>
      <c r="N15" s="20">
        <f>+(C15-E15)*I15</f>
        <v>0</v>
      </c>
      <c r="O15" s="20">
        <f>+(C15-E15-C16)*K15+C16/2*K15</f>
        <v>0</v>
      </c>
    </row>
    <row r="16" spans="2:17" ht="27" thickBot="1" x14ac:dyDescent="0.3">
      <c r="B16" s="32" t="s">
        <v>15</v>
      </c>
      <c r="C16" s="50"/>
      <c r="D16" s="33" t="s">
        <v>12</v>
      </c>
    </row>
    <row r="17" spans="2:4" ht="13.5" thickBot="1" x14ac:dyDescent="0.25"/>
    <row r="18" spans="2:4" ht="15" thickBot="1" x14ac:dyDescent="0.25">
      <c r="B18" s="19" t="s">
        <v>29</v>
      </c>
      <c r="C18" s="52"/>
      <c r="D18" s="51" t="s">
        <v>30</v>
      </c>
    </row>
    <row r="19" spans="2:4" ht="13.5" thickBot="1" x14ac:dyDescent="0.25"/>
    <row r="20" spans="2:4" ht="15" x14ac:dyDescent="0.25">
      <c r="B20" s="53" t="s">
        <v>31</v>
      </c>
      <c r="C20" s="54"/>
      <c r="D20" s="55"/>
    </row>
    <row r="21" spans="2:4" ht="15" x14ac:dyDescent="0.25">
      <c r="B21" s="56" t="s">
        <v>32</v>
      </c>
      <c r="C21" s="57" t="e">
        <f>+'Production mix'!N8</f>
        <v>#DIV/0!</v>
      </c>
      <c r="D21" s="58" t="s">
        <v>6</v>
      </c>
    </row>
    <row r="22" spans="2:4" ht="15" x14ac:dyDescent="0.25">
      <c r="B22" s="56" t="s">
        <v>33</v>
      </c>
      <c r="C22" s="57" t="e">
        <f>+'Production mix'!N4</f>
        <v>#DIV/0!</v>
      </c>
      <c r="D22" s="58" t="s">
        <v>6</v>
      </c>
    </row>
    <row r="23" spans="2:4" ht="15" x14ac:dyDescent="0.25">
      <c r="B23" s="56" t="s">
        <v>34</v>
      </c>
      <c r="C23" s="59" t="str">
        <f>IFERROR(+C21/C22,"")</f>
        <v/>
      </c>
      <c r="D23" s="58"/>
    </row>
    <row r="24" spans="2:4" ht="15" x14ac:dyDescent="0.25">
      <c r="B24" s="56"/>
      <c r="C24" s="60"/>
      <c r="D24" s="58"/>
    </row>
    <row r="25" spans="2:4" ht="15" x14ac:dyDescent="0.25">
      <c r="B25" s="61" t="s">
        <v>87</v>
      </c>
      <c r="C25" s="60"/>
      <c r="D25" s="58"/>
    </row>
    <row r="26" spans="2:4" ht="15.75" x14ac:dyDescent="0.3">
      <c r="B26" s="56" t="s">
        <v>88</v>
      </c>
      <c r="C26" s="62" t="e">
        <f>+'Production mix'!P8</f>
        <v>#DIV/0!</v>
      </c>
      <c r="D26" s="58" t="s">
        <v>90</v>
      </c>
    </row>
    <row r="27" spans="2:4" ht="15.6" x14ac:dyDescent="0.35">
      <c r="B27" s="56" t="s">
        <v>89</v>
      </c>
      <c r="C27" s="62" t="e">
        <f>+'Production mix'!P4</f>
        <v>#DIV/0!</v>
      </c>
      <c r="D27" s="58" t="s">
        <v>90</v>
      </c>
    </row>
    <row r="28" spans="2:4" ht="14.4" x14ac:dyDescent="0.3">
      <c r="B28" s="56" t="s">
        <v>34</v>
      </c>
      <c r="C28" s="59" t="str">
        <f>IFERROR(+C26/C27,"")</f>
        <v/>
      </c>
      <c r="D28" s="58"/>
    </row>
    <row r="29" spans="2:4" ht="14.4" x14ac:dyDescent="0.3">
      <c r="B29" s="56"/>
      <c r="C29" s="60"/>
      <c r="D29" s="58"/>
    </row>
    <row r="30" spans="2:4" ht="14.4" x14ac:dyDescent="0.3">
      <c r="B30" s="61" t="s">
        <v>35</v>
      </c>
      <c r="C30" s="60"/>
      <c r="D30" s="58"/>
    </row>
    <row r="31" spans="2:4" ht="14.4" x14ac:dyDescent="0.3">
      <c r="B31" s="56" t="s">
        <v>36</v>
      </c>
      <c r="C31" s="63" t="e">
        <f>+'Production mix'!O8</f>
        <v>#DIV/0!</v>
      </c>
      <c r="D31" s="58" t="s">
        <v>38</v>
      </c>
    </row>
    <row r="32" spans="2:4" ht="14.4" x14ac:dyDescent="0.3">
      <c r="B32" s="56" t="s">
        <v>37</v>
      </c>
      <c r="C32" s="64" t="e">
        <f>+'Production mix'!O4</f>
        <v>#DIV/0!</v>
      </c>
      <c r="D32" s="58" t="s">
        <v>38</v>
      </c>
    </row>
    <row r="33" spans="2:4" ht="15" thickBot="1" x14ac:dyDescent="0.35">
      <c r="B33" s="65" t="s">
        <v>34</v>
      </c>
      <c r="C33" s="66" t="str">
        <f>IFERROR(+C31/C32,"")</f>
        <v/>
      </c>
      <c r="D33" s="67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 075" ma:contentTypeID="0x010100FF302D32AEA5824596CCBC8ECE5F2ADD00C62F2CC3794B5C46BA3EC28A03957CEC000DE2B562E08EE84489F31CFB9F6D2F65" ma:contentTypeVersion="8" ma:contentTypeDescription="Working document for product group 075." ma:contentTypeScope="" ma:versionID="5828762853b7e5bc46adaf658ea9752d">
  <xsd:schema xmlns:xsd="http://www.w3.org/2001/XMLSchema" xmlns:xs="http://www.w3.org/2001/XMLSchema" xmlns:p="http://schemas.microsoft.com/office/2006/metadata/properties" xmlns:ns2="4a9f172e-9699-4329-a90b-feb154e1f8eb" xmlns:ns3="41103913-3109-40f8-979f-5add276ff64b" targetNamespace="http://schemas.microsoft.com/office/2006/metadata/properties" ma:root="true" ma:fieldsID="6c74ef15d90252b4656b2f375201ee8c" ns2:_="" ns3:_="">
    <xsd:import namespace="4a9f172e-9699-4329-a90b-feb154e1f8eb"/>
    <xsd:import namespace="41103913-3109-40f8-979f-5add276ff64b"/>
    <xsd:element name="properties">
      <xsd:complexType>
        <xsd:sequence>
          <xsd:element name="documentManagement">
            <xsd:complexType>
              <xsd:all>
                <xsd:element ref="ns3:d6a12a92581e42f5ab2fd8eb0ab6a7b6" minOccurs="0"/>
                <xsd:element ref="ns3:TaxCatchAll" minOccurs="0"/>
                <xsd:element ref="ns3:TaxCatchAllLabel" minOccurs="0"/>
                <xsd:element ref="ns3:c2e42a5b42024328b12a942358616b76" minOccurs="0"/>
                <xsd:element ref="ns3:e875f6ca30b049e69b92ab6fd30ccc7e" minOccurs="0"/>
                <xsd:element ref="ns3:c4b301cb5ca34a2ba48041ad05b451b7" minOccurs="0"/>
                <xsd:element ref="ns3:h73de529d8fa4f4a9ad28df5dcd62b30" minOccurs="0"/>
                <xsd:element ref="ns2:i2b8d92c922f44369b3c371567339a7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f172e-9699-4329-a90b-feb154e1f8eb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20" nillable="true" ma:taxonomy="true" ma:internalName="i2b8d92c922f44369b3c371567339a7a" ma:taxonomyFieldName="Product_x0020_group_x0020_001" ma:displayName="Product group 075" ma:readOnly="false" ma:default="117;#Textile services (075)|dcd87446-849e-4855-b9d2-2994f6077b0c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d6a12a92581e42f5ab2fd8eb0ab6a7b6" ma:index="8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a9cfa1-d5da-4247-bb2b-2cd2485844b3}" ma:internalName="TaxCatchAllLabel" ma:readOnly="true" ma:showField="CatchAllDataLabel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2e42a5b42024328b12a942358616b76" ma:index="12" nillable="true" ma:taxonomy="true" ma:internalName="c2e42a5b42024328b12a942358616b76" ma:taxonomyFieldName="Document_x0020_status1" ma:displayName="Document status" ma:default="" ma:fieldId="{c2e42a5b-4202-4328-b12a-942358616b76}" ma:sspId="f8d1aa78-2b68-45f3-8ba3-d749604b5417" ma:termSetId="92b5cd0c-2e06-4718-8cce-5bc0b86683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75f6ca30b049e69b92ab6fd30ccc7e" ma:index="14" nillable="true" ma:taxonomy="true" ma:internalName="e875f6ca30b049e69b92ab6fd30ccc7e" ma:taxonomyFieldName="Gen0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b301cb5ca34a2ba48041ad05b451b7" ma:index="16" nillable="true" ma:taxonomy="true" ma:internalName="c4b301cb5ca34a2ba48041ad05b451b7" ma:taxonomyFieldName="Ver0" ma:displayName="Crit Ver" ma:default="" ma:fieldId="{c4b301cb-5ca3-4a2b-a480-41ad05b451b7}" ma:sspId="f8d1aa78-2b68-45f3-8ba3-d749604b5417" ma:termSetId="30d94079-7b7d-4db4-b30b-fafebc9b1d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de529d8fa4f4a9ad28df5dcd62b30" ma:index="18" nillable="true" ma:taxonomy="true" ma:internalName="h73de529d8fa4f4a9ad28df5dcd62b30" ma:taxonomyFieldName="Year2" ma:displayName="Year" ma:default="" ma:fieldId="{173de529-d8fa-4f4a-9ad2-8df5dcd62b30}" ma:sspId="f8d1aa78-2b68-45f3-8ba3-d749604b5417" ma:termSetId="92c1f776-cdb1-42e3-8440-ec0091d1ca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8d1aa78-2b68-45f3-8ba3-d749604b5417" ContentTypeId="0x010100FF302D32AEA5824596CCBC8ECE5F2ADD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3de529d8fa4f4a9ad28df5dcd62b30 xmlns="41103913-3109-40f8-979f-5add276ff64b">
      <Terms xmlns="http://schemas.microsoft.com/office/infopath/2007/PartnerControls"/>
    </h73de529d8fa4f4a9ad28df5dcd62b30>
    <c4b301cb5ca34a2ba48041ad05b451b7 xmlns="41103913-3109-40f8-979f-5add276ff64b">
      <Terms xmlns="http://schemas.microsoft.com/office/infopath/2007/PartnerControls"/>
    </c4b301cb5ca34a2ba48041ad05b451b7>
    <TaxCatchAll xmlns="41103913-3109-40f8-979f-5add276ff64b">
      <Value>230</Value>
      <Value>117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Reference document Internal</TermName>
          <TermId xmlns="http://schemas.microsoft.com/office/infopath/2007/PartnerControls">b5832a2f-e891-400a-9b14-cb750e4de94b</TermId>
        </TermInfo>
      </Terms>
    </d6a12a92581e42f5ab2fd8eb0ab6a7b6>
    <e875f6ca30b049e69b92ab6fd30ccc7e xmlns="41103913-3109-40f8-979f-5add276ff64b">
      <Terms xmlns="http://schemas.microsoft.com/office/infopath/2007/PartnerControls"/>
    </e875f6ca30b049e69b92ab6fd30ccc7e>
    <i2b8d92c922f44369b3c371567339a7a xmlns="4a9f172e-9699-4329-a90b-feb154e1f8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Textile services (075)</TermName>
          <TermId xmlns="http://schemas.microsoft.com/office/infopath/2007/PartnerControls">dcd87446-849e-4855-b9d2-2994f6077b0c</TermId>
        </TermInfo>
      </Terms>
    </i2b8d92c922f44369b3c371567339a7a>
    <c2e42a5b42024328b12a942358616b76 xmlns="41103913-3109-40f8-979f-5add276ff64b">
      <Terms xmlns="http://schemas.microsoft.com/office/infopath/2007/PartnerControls"/>
    </c2e42a5b42024328b12a942358616b76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A91DD6-CE7F-4116-B58E-E8E09E7F2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f172e-9699-4329-a90b-feb154e1f8eb"/>
    <ds:schemaRef ds:uri="41103913-3109-40f8-979f-5add276ff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A403DF-96AB-4351-94CF-71B9BCBAD89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98DA108-23EE-4403-A0A9-FA77688CD406}">
  <ds:schemaRefs>
    <ds:schemaRef ds:uri="http://schemas.microsoft.com/office/2006/metadata/properties"/>
    <ds:schemaRef ds:uri="http://schemas.microsoft.com/office/infopath/2007/PartnerControls"/>
    <ds:schemaRef ds:uri="41103913-3109-40f8-979f-5add276ff64b"/>
    <ds:schemaRef ds:uri="4a9f172e-9699-4329-a90b-feb154e1f8eb"/>
  </ds:schemaRefs>
</ds:datastoreItem>
</file>

<file path=customXml/itemProps4.xml><?xml version="1.0" encoding="utf-8"?>
<ds:datastoreItem xmlns:ds="http://schemas.openxmlformats.org/officeDocument/2006/customXml" ds:itemID="{70218B9A-FE2B-4FC2-A606-79801A6E32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 mix</vt:lpstr>
      <vt:lpstr>Energy &amp; Water Consumption</vt:lpstr>
    </vt:vector>
  </TitlesOfParts>
  <Company>Dansk Standard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Frydendal</dc:creator>
  <cp:lastModifiedBy>Lotten Wesslén (Svanen)</cp:lastModifiedBy>
  <dcterms:created xsi:type="dcterms:W3CDTF">2017-08-29T06:07:24Z</dcterms:created>
  <dcterms:modified xsi:type="dcterms:W3CDTF">2017-10-09T09:29:55Z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0x010100FF302D32AEA5824596CCBC8ECE5F2ADD00C62F2CC3794B5C46BA3EC28A03957CEC000DE2B562E08EE84489F31CFB9F6D2F65</vt:lpwstr>
  </property>
  <property fmtid="{D5CDD505-2E9C-101B-9397-08002B2CF9AE}" pid="3" name="Ver0">
    <vt:lpwstr/>
  </property>
  <property fmtid="{D5CDD505-2E9C-101B-9397-08002B2CF9AE}" pid="4" name="Gen0">
    <vt:lpwstr/>
  </property>
  <property fmtid="{D5CDD505-2E9C-101B-9397-08002B2CF9AE}" pid="5" name="Year2">
    <vt:lpwstr/>
  </property>
  <property fmtid="{D5CDD505-2E9C-101B-9397-08002B2CF9AE}" pid="6" name="Document Type">
    <vt:lpwstr>230;#Reference document Internal|b5832a2f-e891-400a-9b14-cb750e4de94b</vt:lpwstr>
  </property>
  <property fmtid="{D5CDD505-2E9C-101B-9397-08002B2CF9AE}" pid="7" name="Product group 001">
    <vt:lpwstr>117;#Textile services (075)|dcd87446-849e-4855-b9d2-2994f6077b0c</vt:lpwstr>
  </property>
  <property fmtid="{D5CDD505-2E9C-101B-9397-08002B2CF9AE}" pid="8" name="Document status1">
    <vt:lpwstr/>
  </property>
</Properties>
</file>